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30" windowWidth="15450" windowHeight="11220" tabRatio="878" activeTab="0"/>
  </bookViews>
  <sheets>
    <sheet name="Naslovna strana" sheetId="1" r:id="rId1"/>
    <sheet name="1. Ulazni tehnicki podaci" sheetId="2" r:id="rId2"/>
    <sheet name="2. MOP" sheetId="3" r:id="rId3"/>
    <sheet name="3. Tarife" sheetId="4" r:id="rId4"/>
  </sheets>
  <externalReferences>
    <externalReference r:id="rId7"/>
  </externalReferences>
  <definedNames>
    <definedName name="asset_group_1">#REF!</definedName>
    <definedName name="asset_group_10">#REF!</definedName>
    <definedName name="asset_group_11">#REF!</definedName>
    <definedName name="asset_group_12">#REF!</definedName>
    <definedName name="asset_group_13">#REF!</definedName>
    <definedName name="asset_group_14">#REF!</definedName>
    <definedName name="asset_group_15">#REF!</definedName>
    <definedName name="asset_group_2">#REF!</definedName>
    <definedName name="asset_group_3">#REF!</definedName>
    <definedName name="asset_group_4">#REF!</definedName>
    <definedName name="asset_group_5">#REF!</definedName>
    <definedName name="asset_group_6">#REF!</definedName>
    <definedName name="asset_group_7">#REF!</definedName>
    <definedName name="asset_group_8">#REF!</definedName>
    <definedName name="asset_group_9">#REF!</definedName>
    <definedName name="changing_cell">#REF!</definedName>
    <definedName name="Company_name">'Naslovna strana'!$C$17</definedName>
    <definedName name="Demand_6___16_bar">#REF!</definedName>
    <definedName name="Demand_at___6_bar">#REF!</definedName>
    <definedName name="dumb">'[1]Constants'!$G$4</definedName>
    <definedName name="dummy">'[1]Constants'!$M$18</definedName>
    <definedName name="First_year">#REF!</definedName>
    <definedName name="flag">#REF!</definedName>
    <definedName name="flag_capex">#REF!</definedName>
    <definedName name="flag_depreciation">#REF!</definedName>
    <definedName name="flag_p">#REF!</definedName>
    <definedName name="flag_s">#REF!</definedName>
    <definedName name="flag_smoothing">#REF!</definedName>
    <definedName name="Kon">#REF!</definedName>
    <definedName name="life_asset1">#REF!</definedName>
    <definedName name="life_asset10">#REF!</definedName>
    <definedName name="life_asset11">#REF!</definedName>
    <definedName name="life_asset12">#REF!</definedName>
    <definedName name="life_asset13">#REF!</definedName>
    <definedName name="life_asset14">#REF!</definedName>
    <definedName name="life_asset15">#REF!</definedName>
    <definedName name="life_asset2">#REF!</definedName>
    <definedName name="life_asset3">#REF!</definedName>
    <definedName name="life_asset4">#REF!</definedName>
    <definedName name="life_asset5">#REF!</definedName>
    <definedName name="life_asset6">#REF!</definedName>
    <definedName name="life_asset7">#REF!</definedName>
    <definedName name="life_asset8">#REF!</definedName>
    <definedName name="life_asset9">#REF!</definedName>
    <definedName name="_xlnm.Print_Area" localSheetId="1">'1. Ulazni tehnicki podaci'!$B$1:$D$27</definedName>
    <definedName name="_xlnm.Print_Area" localSheetId="2">'2. MOP'!$B$1:$J$45</definedName>
    <definedName name="_xlnm.Print_Area" localSheetId="3">'3. Tarife'!$B$1:$F$70</definedName>
    <definedName name="_xlnm.Print_Area" localSheetId="0">'Naslovna strana'!$B$1:$K$33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<sst xmlns="http://schemas.openxmlformats.org/spreadsheetml/2006/main" count="180" uniqueCount="91">
  <si>
    <t>Назив енергетског субјекта:</t>
  </si>
  <si>
    <t>Редни број</t>
  </si>
  <si>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</si>
  <si>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</si>
  <si>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</si>
  <si>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Седиште и адреса:</t>
  </si>
  <si>
    <t>Број лиценце:</t>
  </si>
  <si>
    <t xml:space="preserve">Напомена: </t>
  </si>
  <si>
    <t>УКУПНО:</t>
  </si>
  <si>
    <t>(у динарима)</t>
  </si>
  <si>
    <t>Редни</t>
  </si>
  <si>
    <t>број</t>
  </si>
  <si>
    <t>Опис позиције</t>
  </si>
  <si>
    <t>Износ</t>
  </si>
  <si>
    <t>1.</t>
  </si>
  <si>
    <t>2.</t>
  </si>
  <si>
    <t>3.</t>
  </si>
  <si>
    <t>4.</t>
  </si>
  <si>
    <t>5.</t>
  </si>
  <si>
    <t>1.1</t>
  </si>
  <si>
    <t>1</t>
  </si>
  <si>
    <t>2</t>
  </si>
  <si>
    <t>1.1.1</t>
  </si>
  <si>
    <t>1.1.2</t>
  </si>
  <si>
    <t xml:space="preserve">Модел за израчунавање цене приступа систему за транспорт природног гаса </t>
  </si>
  <si>
    <t>Енергетска делатност:</t>
  </si>
  <si>
    <t xml:space="preserve">Транспорт и управљање транспортним системом за природни гас </t>
  </si>
  <si>
    <t>Регулаторни период: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</si>
  <si>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</si>
  <si>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</si>
  <si>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</si>
  <si>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</si>
  <si>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</si>
  <si>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</si>
  <si>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>Тражени подаци се уносе у ћелије обојене жутом бојом.</t>
  </si>
  <si>
    <t>АГЕНЦИЈА ЗА ЕНЕРГЕТИКУ РЕПУБЛИКЕ СРБИЈЕ</t>
  </si>
  <si>
    <t>Табела 1: УЛАЗНИ ЕНЕРГЕТСКО-ТЕХНИЧКИ ПОДАЦИ</t>
  </si>
  <si>
    <t>Напомена: Тражени подаци се преузимају из одговарајућих енергетско-техничких табела Инфо-правила.</t>
  </si>
  <si>
    <t>Назив тарифног елемента за капацитет</t>
  </si>
  <si>
    <t>Назив тарифног елемента за енергент</t>
  </si>
  <si>
    <t>"Улазни капацитет из транспортног система"</t>
  </si>
  <si>
    <t>"Улазни капацитет производња"</t>
  </si>
  <si>
    <t>"Улазни капацитет складиште"</t>
  </si>
  <si>
    <t>"Излазни капацитет домаћа потрошња"</t>
  </si>
  <si>
    <t>"Излазни капацитет интерконектор"</t>
  </si>
  <si>
    <t>"Енергент домаћа потрошња"</t>
  </si>
  <si>
    <t>"Енергент интерконектор"</t>
  </si>
  <si>
    <t>Од чега количина природног гаса за транспорт преко излазних тачака које су повезане на интерконектор</t>
  </si>
  <si>
    <t>Табела 2: РАСПОДЕЛА МАКСИМАЛО ОДОБРЕНОГ ПРИХОДА (МОП),
ОДНОСНО УСКЛАЂЕНОГ МАКСИМАЛНО ОДОБРЕНОГ ПРИХОДА (УМОП)</t>
  </si>
  <si>
    <t>Максимално одобрени приход (МОП), односно усклађени максимално одобрени приход (УМОП)</t>
  </si>
  <si>
    <t>Од чега трошкови набавке природног гаса за погон компресора</t>
  </si>
  <si>
    <t>Трошкови набавке природног гаса за погон компресора који омогућава испоруку природног гаса преко излазне тачке интерконектоа у транспортни систем суседне државе</t>
  </si>
  <si>
    <t>Трошкови набавке природног гаса за погон компресора који омогућава испоруку природног гаса преко излазних тачака ''домаћа потрошња'' које су повезане на интерконектор</t>
  </si>
  <si>
    <t xml:space="preserve">Део максимално одобреног прихода (МОП), односно усклађеног максимално одобреног прихода (УМОП) распоређен  на тарифне елементе за капацитет </t>
  </si>
  <si>
    <t xml:space="preserve">Део максимално одобреног прихода (МОП), односно усклађеног максимално одобреног прихода (УМОП) распоређен  на тарифне елементе за енергент </t>
  </si>
  <si>
    <t>Део максимално одобреног прихода распоређен  на тарифне елементе за капацитет за улазне тачке</t>
  </si>
  <si>
    <t>Део максимално одобреног прихода распоређен  на тарифне елементе за капацитет за излазне тачке</t>
  </si>
  <si>
    <t>Део максимално одобреног прихода распоређен на тарифни елемент ''улазни капацитет из транспортног система''</t>
  </si>
  <si>
    <t>Део максимално одобреног прихода распоређен на тарифни елемент ''улазни капацитет производња''</t>
  </si>
  <si>
    <t>Део максимално одобреног прихода распоређен на тарифни елемент ''улазни капацитет складиште''</t>
  </si>
  <si>
    <t>Део максимално одобреног прихода распоређен на тарифни елемент ''излазни капацитет домаћа потрошња''</t>
  </si>
  <si>
    <t>Део максимално одобреног прихода распоређен на тарифни елемент ''излазни капацитет интерконектор''</t>
  </si>
  <si>
    <t>Напомена: Тражени подаци се преузимају из економско-финансијских табела ГЕ-Т-1а Максимално одобрен приход, односно ГЕ-Т-1б Усклађени максимално одобрени приход у регулаторном периоду и ГЕ-Т-2а Оперативни трошкови.</t>
  </si>
  <si>
    <t>Годишњa тарифa</t>
  </si>
  <si>
    <t>"улазни капацитет из транспортног система"</t>
  </si>
  <si>
    <t>"улазни капацитет производња"</t>
  </si>
  <si>
    <t>"улазни капацитет складиште"</t>
  </si>
  <si>
    <t>"излазни капацитет домаћа потрошња"</t>
  </si>
  <si>
    <t>"излазни капацитет интерконектор"</t>
  </si>
  <si>
    <t>Месечна тарифа</t>
  </si>
  <si>
    <t>јануар, фебруар, децембар</t>
  </si>
  <si>
    <t>март, новембар</t>
  </si>
  <si>
    <t>април, октобар</t>
  </si>
  <si>
    <t>мај, јун, јул, август, септембар</t>
  </si>
  <si>
    <t xml:space="preserve">Дневна тарифа </t>
  </si>
  <si>
    <t>"домаћа потрошња"</t>
  </si>
  <si>
    <t>"интерконектор"</t>
  </si>
  <si>
    <t>Постојећа</t>
  </si>
  <si>
    <t>Нова</t>
  </si>
  <si>
    <t>Индекс</t>
  </si>
  <si>
    <t>(искључиво информативног карактера ради упоредивости података)</t>
  </si>
  <si>
    <t>Табела 3: ЦЕНЕ ПРИСТУПА СИСТЕМУ ЗА ТРАНСПОРТ ПРИРОДНОГ ГАСА</t>
  </si>
  <si>
    <t>Тарифе за капацитет</t>
  </si>
  <si>
    <t>Тарифе за енергент</t>
  </si>
  <si>
    <t xml:space="preserve"> kWh/дан</t>
  </si>
  <si>
    <t>kWh</t>
  </si>
  <si>
    <t>Непрекидни капацитет
(динара/kWh/дан)</t>
  </si>
  <si>
    <t>Прекидни капацитет
(динара/kWh/дан)</t>
  </si>
  <si>
    <r>
      <t>Повратни капацитет
(динара/kWh</t>
    </r>
    <r>
      <rPr>
        <sz val="10"/>
        <color indexed="18"/>
        <rFont val="Arial Narrow"/>
        <family val="2"/>
      </rPr>
      <t>/дан)</t>
    </r>
  </si>
  <si>
    <t>Упросечена цена сведена на дин/kWh</t>
  </si>
  <si>
    <t>(динара/kWh)</t>
  </si>
</sst>
</file>

<file path=xl/styles.xml><?xml version="1.0" encoding="utf-8"?>
<styleSheet xmlns="http://schemas.openxmlformats.org/spreadsheetml/2006/main">
  <numFmts count="6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(* #,##0_);_(* \(#,##0\);_(* &quot;-&quot;??_);_(@_)"/>
    <numFmt numFmtId="197" formatCode="_(* #,##0.00000_);_(* \(#,##0.00000\);_(* &quot;-&quot;??_);_(@_)"/>
    <numFmt numFmtId="198" formatCode="0.0%"/>
    <numFmt numFmtId="199" formatCode="#,##0.0"/>
    <numFmt numFmtId="200" formatCode="0.0"/>
    <numFmt numFmtId="201" formatCode="_-* #,##0.0_-;\-* #,##0.0_-;_-* &quot;-&quot;?_-;_-@_-"/>
    <numFmt numFmtId="202" formatCode="#,##0.0000"/>
    <numFmt numFmtId="203" formatCode="#,##0.00000"/>
    <numFmt numFmtId="204" formatCode="0.000"/>
    <numFmt numFmtId="205" formatCode="General_)"/>
    <numFmt numFmtId="206" formatCode="0_)"/>
    <numFmt numFmtId="207" formatCode="#,##0.0_ ;[Red]\-#,##0.0\ "/>
    <numFmt numFmtId="208" formatCode="0.0000"/>
    <numFmt numFmtId="209" formatCode="0.000%"/>
    <numFmt numFmtId="210" formatCode="0.00000"/>
    <numFmt numFmtId="211" formatCode="0.000000"/>
    <numFmt numFmtId="212" formatCode="0.0000000"/>
    <numFmt numFmtId="213" formatCode="0_);[Red]\-0_)"/>
    <numFmt numFmtId="214" formatCode=";;;"/>
    <numFmt numFmtId="215" formatCode="#,##0.000"/>
    <numFmt numFmtId="216" formatCode="0.0000000000"/>
    <numFmt numFmtId="217" formatCode="0.000000000"/>
    <numFmt numFmtId="218" formatCode="0.00000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sz val="10"/>
      <color rgb="FFFF0000"/>
      <name val="Arial Narrow"/>
      <family val="2"/>
    </font>
    <font>
      <b/>
      <u val="single"/>
      <sz val="10"/>
      <color rgb="FF000099"/>
      <name val="Arial Narrow"/>
      <family val="2"/>
    </font>
    <font>
      <sz val="10"/>
      <color rgb="FF000080"/>
      <name val="Arial Narrow"/>
      <family val="2"/>
    </font>
    <font>
      <sz val="10"/>
      <color rgb="FF000076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thin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hair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206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49" fontId="43" fillId="33" borderId="0" xfId="0" applyNumberFormat="1" applyFont="1" applyFill="1" applyBorder="1" applyAlignment="1">
      <alignment vertical="center"/>
    </xf>
    <xf numFmtId="1" fontId="43" fillId="34" borderId="0" xfId="0" applyNumberFormat="1" applyFont="1" applyFill="1" applyBorder="1" applyAlignment="1">
      <alignment horizontal="left" vertical="center"/>
    </xf>
    <xf numFmtId="49" fontId="43" fillId="33" borderId="0" xfId="0" applyNumberFormat="1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49" fontId="43" fillId="33" borderId="0" xfId="0" applyNumberFormat="1" applyFont="1" applyFill="1" applyAlignment="1">
      <alignment vertical="center"/>
    </xf>
    <xf numFmtId="0" fontId="43" fillId="34" borderId="0" xfId="0" applyFont="1" applyFill="1" applyAlignment="1">
      <alignment horizontal="left" vertical="center"/>
    </xf>
    <xf numFmtId="0" fontId="43" fillId="34" borderId="0" xfId="0" applyFont="1" applyFill="1" applyAlignment="1">
      <alignment vertical="center"/>
    </xf>
    <xf numFmtId="0" fontId="43" fillId="33" borderId="0" xfId="0" applyFont="1" applyFill="1" applyAlignment="1">
      <alignment horizontal="left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3" fontId="5" fillId="33" borderId="16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5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9" fontId="7" fillId="33" borderId="0" xfId="0" applyNumberFormat="1" applyFont="1" applyFill="1" applyAlignment="1">
      <alignment vertical="center"/>
    </xf>
    <xf numFmtId="0" fontId="5" fillId="33" borderId="14" xfId="0" applyFont="1" applyFill="1" applyBorder="1" applyAlignment="1">
      <alignment horizontal="right" vertical="center"/>
    </xf>
    <xf numFmtId="3" fontId="5" fillId="33" borderId="19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vertical="center"/>
    </xf>
    <xf numFmtId="3" fontId="5" fillId="33" borderId="25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3" fontId="5" fillId="33" borderId="19" xfId="0" applyNumberFormat="1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center" vertical="center"/>
    </xf>
    <xf numFmtId="3" fontId="5" fillId="33" borderId="3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3" fillId="33" borderId="0" xfId="0" applyFont="1" applyFill="1" applyAlignment="1">
      <alignment vertical="center" wrapText="1"/>
    </xf>
    <xf numFmtId="0" fontId="43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5" fillId="35" borderId="10" xfId="0" applyFont="1" applyFill="1" applyBorder="1" applyAlignment="1">
      <alignment horizontal="left" vertical="center"/>
    </xf>
    <xf numFmtId="0" fontId="5" fillId="35" borderId="31" xfId="0" applyFont="1" applyFill="1" applyBorder="1" applyAlignment="1">
      <alignment horizontal="left" vertical="center"/>
    </xf>
    <xf numFmtId="0" fontId="5" fillId="35" borderId="32" xfId="0" applyFont="1" applyFill="1" applyBorder="1" applyAlignment="1">
      <alignment vertical="center"/>
    </xf>
    <xf numFmtId="0" fontId="5" fillId="35" borderId="33" xfId="0" applyFont="1" applyFill="1" applyBorder="1" applyAlignment="1">
      <alignment vertical="center"/>
    </xf>
    <xf numFmtId="0" fontId="5" fillId="35" borderId="34" xfId="0" applyFont="1" applyFill="1" applyBorder="1" applyAlignment="1">
      <alignment horizontal="left" vertical="center"/>
    </xf>
    <xf numFmtId="4" fontId="5" fillId="35" borderId="35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right" vertical="center"/>
    </xf>
    <xf numFmtId="0" fontId="0" fillId="35" borderId="0" xfId="0" applyFont="1" applyFill="1" applyBorder="1" applyAlignment="1">
      <alignment/>
    </xf>
    <xf numFmtId="0" fontId="5" fillId="35" borderId="0" xfId="0" applyFont="1" applyFill="1" applyAlignment="1">
      <alignment vertical="center"/>
    </xf>
    <xf numFmtId="0" fontId="44" fillId="35" borderId="36" xfId="0" applyFont="1" applyFill="1" applyBorder="1" applyAlignment="1">
      <alignment horizontal="center" vertical="center"/>
    </xf>
    <xf numFmtId="0" fontId="44" fillId="35" borderId="37" xfId="0" applyFont="1" applyFill="1" applyBorder="1" applyAlignment="1">
      <alignment horizontal="center" vertical="center"/>
    </xf>
    <xf numFmtId="0" fontId="44" fillId="35" borderId="35" xfId="0" applyFont="1" applyFill="1" applyBorder="1" applyAlignment="1">
      <alignment horizontal="center" vertical="center"/>
    </xf>
    <xf numFmtId="4" fontId="44" fillId="35" borderId="28" xfId="0" applyNumberFormat="1" applyFont="1" applyFill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3" fontId="5" fillId="34" borderId="22" xfId="0" applyNumberFormat="1" applyFont="1" applyFill="1" applyBorder="1" applyAlignment="1" applyProtection="1">
      <alignment vertical="center"/>
      <protection locked="0"/>
    </xf>
    <xf numFmtId="3" fontId="5" fillId="34" borderId="19" xfId="0" applyNumberFormat="1" applyFont="1" applyFill="1" applyBorder="1" applyAlignment="1" applyProtection="1">
      <alignment vertical="center"/>
      <protection locked="0"/>
    </xf>
    <xf numFmtId="3" fontId="5" fillId="34" borderId="25" xfId="0" applyNumberFormat="1" applyFont="1" applyFill="1" applyBorder="1" applyAlignment="1" applyProtection="1">
      <alignment vertical="center"/>
      <protection locked="0"/>
    </xf>
    <xf numFmtId="3" fontId="5" fillId="34" borderId="30" xfId="0" applyNumberFormat="1" applyFont="1" applyFill="1" applyBorder="1" applyAlignment="1" applyProtection="1">
      <alignment vertical="center"/>
      <protection locked="0"/>
    </xf>
    <xf numFmtId="3" fontId="5" fillId="34" borderId="22" xfId="0" applyNumberFormat="1" applyFont="1" applyFill="1" applyBorder="1" applyAlignment="1">
      <alignment horizontal="right" vertical="center"/>
    </xf>
    <xf numFmtId="3" fontId="5" fillId="34" borderId="19" xfId="0" applyNumberFormat="1" applyFont="1" applyFill="1" applyBorder="1" applyAlignment="1">
      <alignment vertical="center"/>
    </xf>
    <xf numFmtId="0" fontId="5" fillId="35" borderId="15" xfId="0" applyFont="1" applyFill="1" applyBorder="1" applyAlignment="1">
      <alignment horizontal="left" vertical="center"/>
    </xf>
    <xf numFmtId="0" fontId="5" fillId="35" borderId="38" xfId="0" applyFont="1" applyFill="1" applyBorder="1" applyAlignment="1">
      <alignment vertical="center"/>
    </xf>
    <xf numFmtId="0" fontId="5" fillId="35" borderId="39" xfId="0" applyFont="1" applyFill="1" applyBorder="1" applyAlignment="1">
      <alignment vertical="center"/>
    </xf>
    <xf numFmtId="0" fontId="5" fillId="35" borderId="40" xfId="0" applyFont="1" applyFill="1" applyBorder="1" applyAlignment="1">
      <alignment vertical="center"/>
    </xf>
    <xf numFmtId="0" fontId="5" fillId="35" borderId="37" xfId="0" applyFont="1" applyFill="1" applyBorder="1" applyAlignment="1">
      <alignment horizontal="left" vertical="center"/>
    </xf>
    <xf numFmtId="0" fontId="43" fillId="34" borderId="0" xfId="0" applyFont="1" applyFill="1" applyBorder="1" applyAlignment="1" applyProtection="1">
      <alignment horizontal="left" vertical="center"/>
      <protection locked="0"/>
    </xf>
    <xf numFmtId="0" fontId="2" fillId="34" borderId="0" xfId="53" applyFont="1" applyFill="1" applyBorder="1" applyAlignment="1" applyProtection="1">
      <alignment horizontal="left" vertical="center"/>
      <protection locked="0"/>
    </xf>
    <xf numFmtId="49" fontId="43" fillId="34" borderId="0" xfId="0" applyNumberFormat="1" applyFont="1" applyFill="1" applyBorder="1" applyAlignment="1" applyProtection="1">
      <alignment horizontal="left" vertical="center"/>
      <protection locked="0"/>
    </xf>
    <xf numFmtId="0" fontId="45" fillId="33" borderId="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right" vertical="center"/>
    </xf>
    <xf numFmtId="0" fontId="43" fillId="33" borderId="4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45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left" vertical="center" wrapText="1"/>
    </xf>
    <xf numFmtId="0" fontId="5" fillId="33" borderId="54" xfId="0" applyFont="1" applyFill="1" applyBorder="1" applyAlignment="1">
      <alignment horizontal="left" vertical="center"/>
    </xf>
    <xf numFmtId="0" fontId="5" fillId="33" borderId="55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left" vertical="center"/>
    </xf>
    <xf numFmtId="0" fontId="5" fillId="33" borderId="57" xfId="0" applyFont="1" applyFill="1" applyBorder="1" applyAlignment="1">
      <alignment horizontal="left" vertical="center"/>
    </xf>
    <xf numFmtId="0" fontId="5" fillId="33" borderId="58" xfId="0" applyFont="1" applyFill="1" applyBorder="1" applyAlignment="1">
      <alignment horizontal="left" vertical="center"/>
    </xf>
    <xf numFmtId="0" fontId="5" fillId="33" borderId="59" xfId="0" applyFont="1" applyFill="1" applyBorder="1" applyAlignment="1">
      <alignment horizontal="left" vertical="center"/>
    </xf>
    <xf numFmtId="0" fontId="5" fillId="33" borderId="60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left" vertical="center"/>
    </xf>
    <xf numFmtId="0" fontId="5" fillId="33" borderId="61" xfId="0" applyFont="1" applyFill="1" applyBorder="1" applyAlignment="1">
      <alignment horizontal="left" vertical="center" wrapText="1"/>
    </xf>
    <xf numFmtId="0" fontId="5" fillId="33" borderId="62" xfId="0" applyFont="1" applyFill="1" applyBorder="1" applyAlignment="1">
      <alignment horizontal="left" vertical="center" wrapText="1"/>
    </xf>
    <xf numFmtId="0" fontId="5" fillId="33" borderId="38" xfId="0" applyFont="1" applyFill="1" applyBorder="1" applyAlignment="1">
      <alignment horizontal="left" vertical="center" wrapText="1"/>
    </xf>
    <xf numFmtId="0" fontId="5" fillId="33" borderId="54" xfId="0" applyFont="1" applyFill="1" applyBorder="1" applyAlignment="1">
      <alignment horizontal="left" vertical="center" wrapText="1"/>
    </xf>
    <xf numFmtId="0" fontId="5" fillId="33" borderId="55" xfId="0" applyFont="1" applyFill="1" applyBorder="1" applyAlignment="1">
      <alignment horizontal="left" vertical="center" wrapText="1"/>
    </xf>
    <xf numFmtId="0" fontId="5" fillId="33" borderId="56" xfId="0" applyFont="1" applyFill="1" applyBorder="1" applyAlignment="1">
      <alignment horizontal="left" vertical="center" wrapText="1"/>
    </xf>
    <xf numFmtId="0" fontId="5" fillId="33" borderId="63" xfId="0" applyFont="1" applyFill="1" applyBorder="1" applyAlignment="1">
      <alignment horizontal="left" vertical="center"/>
    </xf>
    <xf numFmtId="0" fontId="5" fillId="33" borderId="64" xfId="0" applyFont="1" applyFill="1" applyBorder="1" applyAlignment="1">
      <alignment horizontal="left" vertical="center"/>
    </xf>
    <xf numFmtId="0" fontId="5" fillId="33" borderId="65" xfId="0" applyFont="1" applyFill="1" applyBorder="1" applyAlignment="1">
      <alignment horizontal="left" vertical="center"/>
    </xf>
    <xf numFmtId="0" fontId="5" fillId="33" borderId="66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67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 vertical="center"/>
    </xf>
    <xf numFmtId="0" fontId="5" fillId="33" borderId="59" xfId="0" applyFont="1" applyFill="1" applyBorder="1" applyAlignment="1">
      <alignment horizontal="left" vertical="center" wrapText="1"/>
    </xf>
    <xf numFmtId="0" fontId="5" fillId="33" borderId="60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46" fillId="33" borderId="48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left" vertical="center" wrapText="1"/>
    </xf>
    <xf numFmtId="4" fontId="5" fillId="35" borderId="68" xfId="0" applyNumberFormat="1" applyFont="1" applyFill="1" applyBorder="1" applyAlignment="1">
      <alignment horizontal="center" vertical="center"/>
    </xf>
    <xf numFmtId="4" fontId="5" fillId="35" borderId="32" xfId="0" applyNumberFormat="1" applyFont="1" applyFill="1" applyBorder="1" applyAlignment="1">
      <alignment horizontal="center" vertical="center"/>
    </xf>
    <xf numFmtId="4" fontId="5" fillId="35" borderId="33" xfId="0" applyNumberFormat="1" applyFont="1" applyFill="1" applyBorder="1" applyAlignment="1">
      <alignment horizontal="center" vertical="center"/>
    </xf>
    <xf numFmtId="0" fontId="5" fillId="35" borderId="6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70" xfId="0" applyFont="1" applyFill="1" applyBorder="1" applyAlignment="1">
      <alignment horizontal="center" vertical="center"/>
    </xf>
    <xf numFmtId="0" fontId="5" fillId="35" borderId="71" xfId="0" applyFont="1" applyFill="1" applyBorder="1" applyAlignment="1">
      <alignment horizontal="center" vertical="center"/>
    </xf>
    <xf numFmtId="0" fontId="5" fillId="35" borderId="69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44" fillId="35" borderId="72" xfId="0" applyFont="1" applyFill="1" applyBorder="1" applyAlignment="1">
      <alignment horizontal="center" vertical="center"/>
    </xf>
    <xf numFmtId="0" fontId="44" fillId="35" borderId="73" xfId="0" applyFont="1" applyFill="1" applyBorder="1" applyAlignment="1">
      <alignment horizontal="center" vertical="center"/>
    </xf>
    <xf numFmtId="0" fontId="44" fillId="35" borderId="74" xfId="0" applyFont="1" applyFill="1" applyBorder="1" applyAlignment="1">
      <alignment horizontal="center" vertical="center"/>
    </xf>
    <xf numFmtId="0" fontId="47" fillId="35" borderId="45" xfId="0" applyFont="1" applyFill="1" applyBorder="1" applyAlignment="1">
      <alignment horizontal="center" vertical="center" wrapText="1"/>
    </xf>
    <xf numFmtId="0" fontId="47" fillId="35" borderId="25" xfId="0" applyFont="1" applyFill="1" applyBorder="1" applyAlignment="1">
      <alignment horizontal="center" vertical="center" wrapText="1"/>
    </xf>
    <xf numFmtId="0" fontId="47" fillId="35" borderId="46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75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76" xfId="0" applyFont="1" applyFill="1" applyBorder="1" applyAlignment="1">
      <alignment horizontal="center" vertical="center"/>
    </xf>
    <xf numFmtId="0" fontId="5" fillId="35" borderId="77" xfId="0" applyFont="1" applyFill="1" applyBorder="1" applyAlignment="1">
      <alignment horizontal="center" vertical="center"/>
    </xf>
    <xf numFmtId="0" fontId="5" fillId="35" borderId="78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5" fillId="35" borderId="43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215" fontId="5" fillId="35" borderId="38" xfId="0" applyNumberFormat="1" applyFont="1" applyFill="1" applyBorder="1" applyAlignment="1">
      <alignment horizontal="right" vertical="center"/>
    </xf>
    <xf numFmtId="215" fontId="5" fillId="35" borderId="22" xfId="0" applyNumberFormat="1" applyFont="1" applyFill="1" applyBorder="1" applyAlignment="1">
      <alignment horizontal="right" vertical="center"/>
    </xf>
    <xf numFmtId="215" fontId="5" fillId="35" borderId="15" xfId="0" applyNumberFormat="1" applyFont="1" applyFill="1" applyBorder="1" applyAlignment="1">
      <alignment horizontal="right" vertical="center"/>
    </xf>
    <xf numFmtId="215" fontId="5" fillId="35" borderId="40" xfId="0" applyNumberFormat="1" applyFont="1" applyFill="1" applyBorder="1" applyAlignment="1">
      <alignment horizontal="right" vertical="center"/>
    </xf>
    <xf numFmtId="215" fontId="5" fillId="35" borderId="19" xfId="0" applyNumberFormat="1" applyFont="1" applyFill="1" applyBorder="1" applyAlignment="1">
      <alignment horizontal="right" vertical="center"/>
    </xf>
    <xf numFmtId="215" fontId="5" fillId="35" borderId="34" xfId="0" applyNumberFormat="1" applyFont="1" applyFill="1" applyBorder="1" applyAlignment="1">
      <alignment horizontal="right" vertical="center"/>
    </xf>
    <xf numFmtId="215" fontId="5" fillId="35" borderId="56" xfId="0" applyNumberFormat="1" applyFont="1" applyFill="1" applyBorder="1" applyAlignment="1">
      <alignment horizontal="right" vertical="center"/>
    </xf>
    <xf numFmtId="215" fontId="5" fillId="35" borderId="30" xfId="0" applyNumberFormat="1" applyFont="1" applyFill="1" applyBorder="1" applyAlignment="1">
      <alignment horizontal="right" vertical="center"/>
    </xf>
    <xf numFmtId="215" fontId="5" fillId="35" borderId="79" xfId="0" applyNumberFormat="1" applyFont="1" applyFill="1" applyBorder="1" applyAlignment="1">
      <alignment horizontal="right" vertical="center"/>
    </xf>
    <xf numFmtId="215" fontId="5" fillId="35" borderId="25" xfId="0" applyNumberFormat="1" applyFont="1" applyFill="1" applyBorder="1" applyAlignment="1">
      <alignment horizontal="right" vertical="center"/>
    </xf>
    <xf numFmtId="215" fontId="5" fillId="35" borderId="80" xfId="0" applyNumberFormat="1" applyFont="1" applyFill="1" applyBorder="1" applyAlignment="1">
      <alignment horizontal="right" vertical="center"/>
    </xf>
    <xf numFmtId="215" fontId="5" fillId="35" borderId="21" xfId="0" applyNumberFormat="1" applyFont="1" applyFill="1" applyBorder="1" applyAlignment="1">
      <alignment horizontal="right" vertical="center"/>
    </xf>
    <xf numFmtId="215" fontId="44" fillId="35" borderId="81" xfId="0" applyNumberFormat="1" applyFont="1" applyFill="1" applyBorder="1" applyAlignment="1">
      <alignment vertical="center"/>
    </xf>
    <xf numFmtId="215" fontId="44" fillId="34" borderId="27" xfId="0" applyNumberFormat="1" applyFont="1" applyFill="1" applyBorder="1" applyAlignment="1">
      <alignment vertical="center"/>
    </xf>
    <xf numFmtId="215" fontId="5" fillId="0" borderId="12" xfId="0" applyNumberFormat="1" applyFont="1" applyFill="1" applyBorder="1" applyAlignment="1">
      <alignment horizontal="right" vertical="center"/>
    </xf>
    <xf numFmtId="215" fontId="5" fillId="0" borderId="38" xfId="0" applyNumberFormat="1" applyFont="1" applyFill="1" applyBorder="1" applyAlignment="1">
      <alignment horizontal="right" vertical="center"/>
    </xf>
    <xf numFmtId="215" fontId="5" fillId="0" borderId="22" xfId="0" applyNumberFormat="1" applyFont="1" applyFill="1" applyBorder="1" applyAlignment="1">
      <alignment horizontal="right" vertical="center"/>
    </xf>
    <xf numFmtId="215" fontId="5" fillId="0" borderId="15" xfId="0" applyNumberFormat="1" applyFont="1" applyFill="1" applyBorder="1" applyAlignment="1">
      <alignment horizontal="right" vertical="center"/>
    </xf>
    <xf numFmtId="215" fontId="5" fillId="0" borderId="40" xfId="0" applyNumberFormat="1" applyFont="1" applyFill="1" applyBorder="1" applyAlignment="1">
      <alignment horizontal="right" vertical="center"/>
    </xf>
    <xf numFmtId="215" fontId="5" fillId="0" borderId="19" xfId="0" applyNumberFormat="1" applyFont="1" applyFill="1" applyBorder="1" applyAlignment="1">
      <alignment horizontal="right" vertical="center"/>
    </xf>
    <xf numFmtId="215" fontId="5" fillId="35" borderId="67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3</xdr:col>
      <xdr:colOff>561975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ers.rs/Documents%20and%20Settings\tanja.ciric.AERS\My%20Documents\pokusaj%2090-10\Documents%20and%20Settings\jude\My%20Documents\all%20hydro%20folders\18%20February\modelling\virens'smodel%20-%20explora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ants"/>
      <sheetName val="Cockpit"/>
      <sheetName val="1a. Data-Rab"/>
      <sheetName val="1b. Data-Costs"/>
      <sheetName val="1c. Data-TarVol"/>
      <sheetName val="2.Capex"/>
      <sheetName val="3.Opex"/>
      <sheetName val="4.BldgBlcks"/>
      <sheetName val="5.TariffBskt"/>
      <sheetName val="6.Results"/>
    </sheetNames>
    <sheetDataSet>
      <sheetData sheetId="0">
        <row r="4">
          <cell r="G4">
            <v>2002</v>
          </cell>
        </row>
        <row r="18">
          <cell r="M18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AS33"/>
  <sheetViews>
    <sheetView showZero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60" customWidth="1"/>
    <col min="2" max="2" width="22.140625" style="60" customWidth="1"/>
    <col min="3" max="3" width="4.7109375" style="60" customWidth="1"/>
    <col min="4" max="4" width="17.00390625" style="60" customWidth="1"/>
    <col min="5" max="9" width="9.140625" style="60" customWidth="1"/>
    <col min="10" max="10" width="6.57421875" style="60" customWidth="1"/>
    <col min="11" max="11" width="7.57421875" style="60" customWidth="1"/>
    <col min="12" max="16384" width="9.140625" style="60" customWidth="1"/>
  </cols>
  <sheetData>
    <row r="1" s="58" customFormat="1" ht="15" customHeight="1">
      <c r="AS1" s="58" t="s">
        <v>2</v>
      </c>
    </row>
    <row r="2" s="58" customFormat="1" ht="15" customHeight="1">
      <c r="AS2" s="58" t="s">
        <v>3</v>
      </c>
    </row>
    <row r="3" s="58" customFormat="1" ht="15" customHeight="1">
      <c r="AS3" s="58" t="s">
        <v>4</v>
      </c>
    </row>
    <row r="4" s="58" customFormat="1" ht="15" customHeight="1">
      <c r="AS4" s="58">
        <v>3</v>
      </c>
    </row>
    <row r="5" s="58" customFormat="1" ht="15" customHeight="1"/>
    <row r="6" s="58" customFormat="1" ht="15" customHeight="1"/>
    <row r="7" s="58" customFormat="1" ht="15" customHeight="1"/>
    <row r="8" s="58" customFormat="1" ht="15" customHeight="1"/>
    <row r="9" s="58" customFormat="1" ht="15" customHeight="1"/>
    <row r="10" s="58" customFormat="1" ht="15" customHeight="1"/>
    <row r="11" spans="2:11" s="2" customFormat="1" ht="15" customHeight="1">
      <c r="B11" s="93" t="s">
        <v>24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2:11" s="58" customFormat="1" ht="12.75"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2:11" s="2" customFormat="1" ht="15" customHeight="1">
      <c r="B13" s="2" t="s">
        <v>25</v>
      </c>
      <c r="C13" s="94" t="s">
        <v>26</v>
      </c>
      <c r="D13" s="94"/>
      <c r="E13" s="94"/>
      <c r="F13" s="94"/>
      <c r="G13" s="94"/>
      <c r="H13" s="94"/>
      <c r="I13" s="94"/>
      <c r="J13" s="94"/>
      <c r="K13" s="94"/>
    </row>
    <row r="14" s="58" customFormat="1" ht="15" customHeight="1"/>
    <row r="15" s="58" customFormat="1" ht="15" customHeight="1"/>
    <row r="16" spans="2:11" s="2" customFormat="1" ht="15" customHeight="1">
      <c r="B16" s="2" t="s">
        <v>0</v>
      </c>
      <c r="E16" s="90"/>
      <c r="F16" s="90"/>
      <c r="G16" s="90"/>
      <c r="H16" s="90"/>
      <c r="I16" s="90"/>
      <c r="J16" s="90"/>
      <c r="K16" s="90"/>
    </row>
    <row r="17" spans="2:11" s="2" customFormat="1" ht="15" customHeight="1">
      <c r="B17" s="2" t="s">
        <v>5</v>
      </c>
      <c r="E17" s="90"/>
      <c r="F17" s="90"/>
      <c r="G17" s="90"/>
      <c r="H17" s="90"/>
      <c r="I17" s="90"/>
      <c r="J17" s="90"/>
      <c r="K17" s="90"/>
    </row>
    <row r="18" spans="2:11" s="2" customFormat="1" ht="15" customHeight="1">
      <c r="B18" s="2" t="s">
        <v>6</v>
      </c>
      <c r="E18" s="90"/>
      <c r="F18" s="90"/>
      <c r="G18" s="90"/>
      <c r="H18" s="90"/>
      <c r="I18" s="90"/>
      <c r="J18" s="90"/>
      <c r="K18" s="90"/>
    </row>
    <row r="19" spans="5:11" s="2" customFormat="1" ht="15" customHeight="1">
      <c r="E19" s="3"/>
      <c r="F19" s="3"/>
      <c r="G19" s="3"/>
      <c r="H19" s="3"/>
      <c r="I19" s="3"/>
      <c r="J19" s="3"/>
      <c r="K19" s="3"/>
    </row>
    <row r="20" spans="2:11" s="4" customFormat="1" ht="15" customHeight="1">
      <c r="B20" s="4" t="s">
        <v>27</v>
      </c>
      <c r="E20" s="5"/>
      <c r="F20" s="6"/>
      <c r="G20" s="6"/>
      <c r="H20" s="6"/>
      <c r="I20" s="6"/>
      <c r="J20" s="6"/>
      <c r="K20" s="6"/>
    </row>
    <row r="21" spans="5:11" s="2" customFormat="1" ht="15" customHeight="1">
      <c r="E21" s="3"/>
      <c r="F21" s="3"/>
      <c r="G21" s="3"/>
      <c r="H21" s="3"/>
      <c r="I21" s="3"/>
      <c r="J21" s="3"/>
      <c r="K21" s="3"/>
    </row>
    <row r="22" spans="2:11" s="2" customFormat="1" ht="15" customHeight="1">
      <c r="B22" s="2" t="s">
        <v>28</v>
      </c>
      <c r="E22" s="90"/>
      <c r="F22" s="90"/>
      <c r="G22" s="90"/>
      <c r="H22" s="90"/>
      <c r="I22" s="90"/>
      <c r="J22" s="90"/>
      <c r="K22" s="90"/>
    </row>
    <row r="23" spans="5:11" s="2" customFormat="1" ht="15" customHeight="1">
      <c r="E23" s="3"/>
      <c r="F23" s="3"/>
      <c r="G23" s="3"/>
      <c r="H23" s="3"/>
      <c r="I23" s="3"/>
      <c r="J23" s="3"/>
      <c r="K23" s="3"/>
    </row>
    <row r="24" spans="2:11" s="2" customFormat="1" ht="15" customHeight="1">
      <c r="B24" s="2" t="s">
        <v>29</v>
      </c>
      <c r="D24" s="2" t="s">
        <v>30</v>
      </c>
      <c r="E24" s="90"/>
      <c r="F24" s="90"/>
      <c r="G24" s="90"/>
      <c r="H24" s="90"/>
      <c r="I24" s="90"/>
      <c r="J24" s="90"/>
      <c r="K24" s="90"/>
    </row>
    <row r="25" spans="5:11" s="2" customFormat="1" ht="15" customHeight="1">
      <c r="E25" s="3"/>
      <c r="F25" s="3"/>
      <c r="G25" s="3"/>
      <c r="H25" s="3"/>
      <c r="I25" s="3"/>
      <c r="J25" s="3"/>
      <c r="K25" s="3"/>
    </row>
    <row r="26" spans="4:11" s="2" customFormat="1" ht="15" customHeight="1">
      <c r="D26" s="2" t="s">
        <v>31</v>
      </c>
      <c r="E26" s="90"/>
      <c r="F26" s="90"/>
      <c r="G26" s="90"/>
      <c r="H26" s="90"/>
      <c r="I26" s="90"/>
      <c r="J26" s="90"/>
      <c r="K26" s="90"/>
    </row>
    <row r="27" spans="5:11" s="2" customFormat="1" ht="15" customHeight="1">
      <c r="E27" s="3"/>
      <c r="F27" s="3"/>
      <c r="G27" s="3"/>
      <c r="H27" s="3"/>
      <c r="I27" s="3"/>
      <c r="J27" s="3"/>
      <c r="K27" s="3"/>
    </row>
    <row r="28" spans="4:11" s="2" customFormat="1" ht="15" customHeight="1">
      <c r="D28" s="2" t="s">
        <v>32</v>
      </c>
      <c r="E28" s="91"/>
      <c r="F28" s="90"/>
      <c r="G28" s="90"/>
      <c r="H28" s="90"/>
      <c r="I28" s="90"/>
      <c r="J28" s="90"/>
      <c r="K28" s="90"/>
    </row>
    <row r="29" spans="5:11" s="2" customFormat="1" ht="15" customHeight="1">
      <c r="E29" s="3"/>
      <c r="F29" s="3"/>
      <c r="G29" s="3"/>
      <c r="H29" s="3"/>
      <c r="I29" s="3"/>
      <c r="J29" s="3"/>
      <c r="K29" s="3"/>
    </row>
    <row r="30" spans="2:11" s="2" customFormat="1" ht="15" customHeight="1">
      <c r="B30" s="2" t="s">
        <v>33</v>
      </c>
      <c r="E30" s="92"/>
      <c r="F30" s="92"/>
      <c r="G30" s="92"/>
      <c r="H30" s="92"/>
      <c r="I30" s="92"/>
      <c r="J30" s="92"/>
      <c r="K30" s="92"/>
    </row>
    <row r="31" spans="5:11" s="2" customFormat="1" ht="15" customHeight="1">
      <c r="E31" s="7"/>
      <c r="F31" s="7"/>
      <c r="G31" s="7"/>
      <c r="H31" s="7"/>
      <c r="I31" s="7"/>
      <c r="J31" s="7"/>
      <c r="K31" s="8"/>
    </row>
    <row r="32" s="9" customFormat="1" ht="15" customHeight="1">
      <c r="B32" s="10" t="s">
        <v>7</v>
      </c>
    </row>
    <row r="33" spans="2:4" s="9" customFormat="1" ht="15" customHeight="1">
      <c r="B33" s="11" t="s">
        <v>34</v>
      </c>
      <c r="C33" s="12"/>
      <c r="D33" s="12"/>
    </row>
    <row r="34" s="22" customFormat="1" ht="15" customHeight="1"/>
    <row r="35" s="22" customFormat="1" ht="15" customHeight="1"/>
    <row r="36" s="22" customFormat="1" ht="15" customHeight="1"/>
    <row r="37" s="22" customFormat="1" ht="15" customHeight="1"/>
    <row r="38" s="22" customFormat="1" ht="15" customHeight="1"/>
    <row r="39" s="22" customFormat="1" ht="15" customHeight="1"/>
    <row r="40" s="22" customFormat="1" ht="15" customHeight="1"/>
    <row r="41" s="22" customFormat="1" ht="15" customHeight="1"/>
    <row r="42" s="22" customFormat="1" ht="15" customHeight="1"/>
    <row r="43" s="22" customFormat="1" ht="15" customHeight="1"/>
    <row r="44" s="22" customFormat="1" ht="15" customHeight="1"/>
    <row r="45" s="22" customFormat="1" ht="15" customHeight="1"/>
    <row r="46" s="22" customFormat="1" ht="15" customHeight="1"/>
    <row r="47" s="22" customFormat="1" ht="15" customHeight="1"/>
    <row r="48" s="22" customFormat="1" ht="15" customHeight="1"/>
    <row r="49" s="22" customFormat="1" ht="15" customHeight="1"/>
    <row r="50" s="22" customFormat="1" ht="15" customHeight="1"/>
    <row r="51" s="22" customFormat="1" ht="15" customHeight="1"/>
    <row r="52" s="22" customFormat="1" ht="15" customHeight="1"/>
    <row r="53" s="22" customFormat="1" ht="15" customHeight="1"/>
    <row r="54" s="22" customFormat="1" ht="15" customHeight="1"/>
    <row r="55" s="22" customFormat="1" ht="15" customHeight="1"/>
    <row r="56" s="22" customFormat="1" ht="15" customHeight="1"/>
    <row r="57" s="22" customFormat="1" ht="15" customHeight="1"/>
    <row r="58" s="22" customFormat="1" ht="15" customHeight="1"/>
    <row r="59" s="22" customFormat="1" ht="15" customHeight="1"/>
    <row r="60" s="22" customFormat="1" ht="15" customHeight="1"/>
    <row r="61" s="22" customFormat="1" ht="15" customHeight="1"/>
    <row r="62" s="22" customFormat="1" ht="15" customHeight="1"/>
    <row r="63" s="22" customFormat="1" ht="15" customHeight="1"/>
    <row r="64" s="22" customFormat="1" ht="15" customHeight="1"/>
    <row r="65" s="22" customFormat="1" ht="15" customHeight="1"/>
    <row r="66" s="22" customFormat="1" ht="15" customHeight="1"/>
    <row r="67" s="22" customFormat="1" ht="15" customHeight="1"/>
    <row r="68" s="22" customFormat="1" ht="15" customHeight="1"/>
    <row r="69" s="22" customFormat="1" ht="15" customHeight="1"/>
    <row r="70" s="22" customFormat="1" ht="15" customHeight="1"/>
    <row r="71" s="22" customFormat="1" ht="15" customHeight="1"/>
    <row r="72" s="22" customFormat="1" ht="15" customHeight="1"/>
    <row r="73" s="22" customFormat="1" ht="15" customHeight="1"/>
    <row r="74" s="22" customFormat="1" ht="15" customHeight="1"/>
    <row r="75" s="22" customFormat="1" ht="15" customHeight="1"/>
    <row r="76" s="22" customFormat="1" ht="15" customHeight="1"/>
    <row r="77" s="22" customFormat="1" ht="15" customHeight="1"/>
    <row r="78" s="22" customFormat="1" ht="15" customHeight="1"/>
    <row r="79" s="22" customFormat="1" ht="15" customHeight="1"/>
    <row r="80" s="22" customFormat="1" ht="15" customHeight="1"/>
    <row r="81" s="22" customFormat="1" ht="15" customHeight="1"/>
    <row r="82" s="22" customFormat="1" ht="15" customHeight="1"/>
    <row r="83" s="22" customFormat="1" ht="15" customHeight="1"/>
    <row r="84" s="22" customFormat="1" ht="15" customHeight="1"/>
    <row r="85" s="22" customFormat="1" ht="15" customHeight="1"/>
    <row r="86" s="22" customFormat="1" ht="15" customHeight="1"/>
    <row r="87" s="22" customFormat="1" ht="15" customHeight="1"/>
    <row r="88" s="22" customFormat="1" ht="15" customHeight="1"/>
    <row r="89" s="22" customFormat="1" ht="15" customHeight="1"/>
    <row r="90" s="22" customFormat="1" ht="15" customHeight="1"/>
    <row r="91" s="22" customFormat="1" ht="15" customHeight="1"/>
    <row r="92" s="22" customFormat="1" ht="15" customHeight="1"/>
    <row r="93" s="22" customFormat="1" ht="15" customHeight="1"/>
    <row r="94" s="22" customFormat="1" ht="15" customHeight="1"/>
    <row r="95" s="22" customFormat="1" ht="15" customHeight="1"/>
    <row r="96" s="22" customFormat="1" ht="15" customHeight="1"/>
    <row r="97" s="22" customFormat="1" ht="15" customHeight="1"/>
    <row r="98" s="22" customFormat="1" ht="15" customHeight="1"/>
    <row r="99" s="22" customFormat="1" ht="15" customHeight="1"/>
    <row r="100" s="22" customFormat="1" ht="15" customHeight="1"/>
    <row r="101" s="22" customFormat="1" ht="15" customHeight="1"/>
    <row r="102" s="22" customFormat="1" ht="15" customHeight="1"/>
    <row r="103" s="22" customFormat="1" ht="15" customHeight="1"/>
    <row r="104" s="22" customFormat="1" ht="15" customHeight="1"/>
    <row r="105" s="22" customFormat="1" ht="15" customHeight="1"/>
    <row r="106" s="22" customFormat="1" ht="15" customHeight="1"/>
    <row r="107" s="22" customFormat="1" ht="15" customHeight="1"/>
    <row r="108" s="22" customFormat="1" ht="15" customHeight="1"/>
    <row r="109" s="22" customFormat="1" ht="15" customHeight="1"/>
    <row r="110" s="22" customFormat="1" ht="15" customHeight="1"/>
    <row r="111" s="22" customFormat="1" ht="15" customHeight="1"/>
    <row r="112" s="22" customFormat="1" ht="15" customHeight="1"/>
    <row r="113" s="22" customFormat="1" ht="15" customHeight="1"/>
    <row r="114" s="22" customFormat="1" ht="15" customHeight="1"/>
    <row r="115" s="22" customFormat="1" ht="15" customHeight="1"/>
    <row r="116" s="22" customFormat="1" ht="15" customHeight="1"/>
    <row r="117" s="22" customFormat="1" ht="15" customHeight="1"/>
    <row r="118" s="22" customFormat="1" ht="15" customHeight="1"/>
    <row r="119" s="22" customFormat="1" ht="15" customHeight="1"/>
    <row r="120" s="22" customFormat="1" ht="15" customHeight="1"/>
    <row r="121" s="22" customFormat="1" ht="15" customHeight="1"/>
    <row r="122" s="22" customFormat="1" ht="15" customHeight="1"/>
    <row r="123" s="22" customFormat="1" ht="15" customHeight="1"/>
    <row r="124" s="22" customFormat="1" ht="15" customHeight="1"/>
    <row r="125" s="22" customFormat="1" ht="15" customHeight="1"/>
    <row r="126" s="22" customFormat="1" ht="15" customHeight="1"/>
    <row r="127" s="22" customFormat="1" ht="15" customHeight="1"/>
    <row r="128" s="22" customFormat="1" ht="15" customHeight="1"/>
    <row r="129" s="22" customFormat="1" ht="15" customHeight="1"/>
    <row r="130" s="22" customFormat="1" ht="15" customHeight="1"/>
    <row r="131" s="22" customFormat="1" ht="15" customHeight="1"/>
    <row r="132" s="22" customFormat="1" ht="15" customHeight="1"/>
    <row r="133" s="22" customFormat="1" ht="15" customHeight="1"/>
    <row r="134" s="22" customFormat="1" ht="15" customHeight="1"/>
    <row r="135" s="22" customFormat="1" ht="15" customHeight="1"/>
    <row r="136" s="22" customFormat="1" ht="15" customHeight="1"/>
    <row r="137" s="22" customFormat="1" ht="15" customHeight="1"/>
    <row r="138" s="22" customFormat="1" ht="15" customHeight="1"/>
    <row r="139" s="22" customFormat="1" ht="15" customHeight="1"/>
    <row r="140" s="22" customFormat="1" ht="15" customHeight="1"/>
    <row r="141" s="22" customFormat="1" ht="15" customHeight="1"/>
    <row r="142" s="22" customFormat="1" ht="15" customHeight="1"/>
    <row r="143" s="22" customFormat="1" ht="15" customHeight="1"/>
    <row r="144" s="22" customFormat="1" ht="15" customHeight="1"/>
    <row r="145" s="22" customFormat="1" ht="15" customHeight="1"/>
    <row r="146" s="22" customFormat="1" ht="15" customHeight="1"/>
    <row r="147" s="22" customFormat="1" ht="15" customHeight="1"/>
    <row r="148" s="22" customFormat="1" ht="15" customHeight="1"/>
    <row r="149" s="22" customFormat="1" ht="15" customHeight="1"/>
    <row r="150" s="22" customFormat="1" ht="15" customHeight="1"/>
    <row r="151" s="22" customFormat="1" ht="15" customHeight="1"/>
    <row r="152" s="22" customFormat="1" ht="15" customHeight="1"/>
    <row r="153" s="22" customFormat="1" ht="15" customHeight="1"/>
    <row r="154" s="22" customFormat="1" ht="15" customHeight="1"/>
    <row r="155" s="22" customFormat="1" ht="15" customHeight="1"/>
    <row r="156" s="22" customFormat="1" ht="15" customHeight="1"/>
    <row r="157" s="22" customFormat="1" ht="15" customHeight="1"/>
    <row r="158" s="22" customFormat="1" ht="15" customHeight="1"/>
    <row r="159" s="22" customFormat="1" ht="15" customHeight="1"/>
    <row r="160" s="22" customFormat="1" ht="15" customHeight="1"/>
    <row r="161" s="22" customFormat="1" ht="15" customHeight="1"/>
    <row r="162" s="22" customFormat="1" ht="15" customHeight="1"/>
    <row r="163" s="22" customFormat="1" ht="15" customHeight="1"/>
    <row r="164" s="22" customFormat="1" ht="15" customHeight="1"/>
    <row r="165" s="22" customFormat="1" ht="15" customHeight="1"/>
    <row r="166" s="22" customFormat="1" ht="15" customHeight="1"/>
    <row r="167" s="22" customFormat="1" ht="15" customHeight="1"/>
    <row r="168" s="22" customFormat="1" ht="15" customHeight="1"/>
    <row r="169" s="22" customFormat="1" ht="15" customHeight="1"/>
    <row r="170" s="22" customFormat="1" ht="15" customHeight="1"/>
    <row r="171" s="22" customFormat="1" ht="15" customHeight="1"/>
    <row r="172" s="22" customFormat="1" ht="15" customHeight="1"/>
    <row r="173" s="22" customFormat="1" ht="15" customHeight="1"/>
    <row r="174" s="22" customFormat="1" ht="15" customHeight="1"/>
    <row r="175" s="22" customFormat="1" ht="15" customHeight="1"/>
    <row r="176" s="22" customFormat="1" ht="15" customHeight="1"/>
    <row r="177" s="22" customFormat="1" ht="15" customHeight="1"/>
    <row r="178" s="22" customFormat="1" ht="15" customHeight="1"/>
    <row r="179" s="22" customFormat="1" ht="15" customHeight="1"/>
    <row r="180" s="22" customFormat="1" ht="15" customHeight="1"/>
    <row r="181" s="22" customFormat="1" ht="15" customHeight="1"/>
    <row r="182" s="22" customFormat="1" ht="15" customHeight="1"/>
    <row r="183" s="22" customFormat="1" ht="15" customHeight="1"/>
    <row r="184" s="22" customFormat="1" ht="15" customHeight="1"/>
    <row r="185" s="22" customFormat="1" ht="15" customHeight="1"/>
    <row r="186" s="22" customFormat="1" ht="15" customHeight="1"/>
    <row r="187" s="22" customFormat="1" ht="15" customHeight="1"/>
    <row r="188" s="22" customFormat="1" ht="15" customHeight="1"/>
    <row r="189" s="22" customFormat="1" ht="15" customHeight="1"/>
    <row r="190" s="22" customFormat="1" ht="15" customHeight="1"/>
    <row r="191" s="22" customFormat="1" ht="15" customHeight="1"/>
    <row r="192" s="22" customFormat="1" ht="15" customHeight="1"/>
    <row r="193" s="22" customFormat="1" ht="15" customHeight="1"/>
    <row r="194" s="22" customFormat="1" ht="15" customHeight="1"/>
    <row r="195" s="22" customFormat="1" ht="15" customHeight="1"/>
    <row r="196" s="22" customFormat="1" ht="15" customHeight="1"/>
    <row r="197" s="22" customFormat="1" ht="15" customHeight="1"/>
    <row r="198" s="22" customFormat="1" ht="15" customHeight="1"/>
    <row r="199" s="22" customFormat="1" ht="15" customHeight="1"/>
    <row r="200" s="22" customFormat="1" ht="15" customHeight="1"/>
    <row r="201" s="22" customFormat="1" ht="15" customHeight="1"/>
    <row r="202" s="22" customFormat="1" ht="15" customHeight="1"/>
    <row r="203" s="22" customFormat="1" ht="15" customHeight="1"/>
    <row r="204" s="22" customFormat="1" ht="15" customHeight="1"/>
    <row r="205" s="22" customFormat="1" ht="15" customHeight="1"/>
    <row r="206" s="22" customFormat="1" ht="15" customHeight="1"/>
    <row r="207" s="22" customFormat="1" ht="15" customHeight="1"/>
    <row r="208" s="22" customFormat="1" ht="15" customHeight="1"/>
    <row r="209" s="22" customFormat="1" ht="15" customHeight="1"/>
    <row r="210" s="22" customFormat="1" ht="15" customHeight="1"/>
    <row r="211" s="22" customFormat="1" ht="15" customHeight="1"/>
    <row r="212" s="22" customFormat="1" ht="15" customHeight="1"/>
    <row r="213" s="22" customFormat="1" ht="15" customHeight="1"/>
    <row r="214" s="22" customFormat="1" ht="15" customHeight="1"/>
    <row r="215" s="22" customFormat="1" ht="15" customHeight="1"/>
    <row r="216" s="22" customFormat="1" ht="15" customHeight="1"/>
    <row r="217" s="22" customFormat="1" ht="15" customHeight="1"/>
    <row r="218" s="22" customFormat="1" ht="15" customHeight="1"/>
    <row r="219" s="22" customFormat="1" ht="15" customHeight="1"/>
    <row r="220" s="22" customFormat="1" ht="15" customHeight="1"/>
    <row r="221" s="22" customFormat="1" ht="15" customHeight="1"/>
    <row r="222" s="22" customFormat="1" ht="15" customHeight="1"/>
    <row r="223" s="22" customFormat="1" ht="15" customHeight="1"/>
    <row r="224" s="22" customFormat="1" ht="15" customHeight="1"/>
    <row r="225" s="22" customFormat="1" ht="15" customHeight="1"/>
    <row r="226" s="22" customFormat="1" ht="15" customHeight="1"/>
    <row r="227" s="22" customFormat="1" ht="15" customHeight="1"/>
    <row r="228" s="22" customFormat="1" ht="15" customHeight="1"/>
    <row r="229" s="22" customFormat="1" ht="15" customHeight="1"/>
    <row r="230" s="22" customFormat="1" ht="15" customHeight="1"/>
    <row r="231" s="22" customFormat="1" ht="15" customHeight="1"/>
    <row r="232" s="22" customFormat="1" ht="15" customHeight="1"/>
    <row r="233" s="22" customFormat="1" ht="15" customHeight="1"/>
    <row r="234" s="22" customFormat="1" ht="15" customHeight="1"/>
    <row r="235" s="22" customFormat="1" ht="15" customHeight="1"/>
    <row r="236" s="22" customFormat="1" ht="15" customHeight="1"/>
    <row r="237" s="22" customFormat="1" ht="15" customHeight="1"/>
    <row r="238" s="22" customFormat="1" ht="15" customHeight="1"/>
    <row r="239" s="22" customFormat="1" ht="15" customHeight="1"/>
    <row r="240" s="22" customFormat="1" ht="15" customHeight="1"/>
    <row r="241" s="22" customFormat="1" ht="15" customHeight="1"/>
    <row r="242" s="22" customFormat="1" ht="15" customHeight="1"/>
    <row r="243" s="22" customFormat="1" ht="15" customHeight="1"/>
    <row r="244" s="22" customFormat="1" ht="15" customHeight="1"/>
    <row r="245" s="22" customFormat="1" ht="15" customHeight="1"/>
    <row r="246" s="22" customFormat="1" ht="15" customHeight="1"/>
    <row r="247" s="22" customFormat="1" ht="15" customHeight="1"/>
    <row r="248" s="22" customFormat="1" ht="15" customHeight="1"/>
    <row r="249" s="22" customFormat="1" ht="15" customHeight="1"/>
    <row r="250" s="22" customFormat="1" ht="15" customHeight="1"/>
    <row r="251" s="22" customFormat="1" ht="15" customHeight="1"/>
    <row r="252" s="22" customFormat="1" ht="15" customHeight="1"/>
    <row r="253" s="22" customFormat="1" ht="15" customHeight="1"/>
    <row r="254" s="22" customFormat="1" ht="15" customHeight="1"/>
    <row r="255" s="22" customFormat="1" ht="15" customHeight="1"/>
    <row r="256" s="22" customFormat="1" ht="15" customHeight="1"/>
    <row r="257" s="22" customFormat="1" ht="15" customHeight="1"/>
    <row r="258" s="22" customFormat="1" ht="15" customHeight="1"/>
    <row r="259" s="22" customFormat="1" ht="15" customHeight="1"/>
    <row r="260" s="22" customFormat="1" ht="15" customHeight="1"/>
    <row r="261" s="22" customFormat="1" ht="15" customHeight="1"/>
    <row r="262" s="22" customFormat="1" ht="15" customHeight="1"/>
    <row r="263" s="22" customFormat="1" ht="15" customHeight="1"/>
    <row r="264" s="22" customFormat="1" ht="15" customHeight="1"/>
    <row r="265" s="22" customFormat="1" ht="15" customHeight="1"/>
    <row r="266" s="22" customFormat="1" ht="15" customHeight="1"/>
    <row r="267" s="22" customFormat="1" ht="15" customHeight="1"/>
    <row r="268" s="22" customFormat="1" ht="15" customHeight="1"/>
    <row r="269" s="22" customFormat="1" ht="15" customHeight="1"/>
    <row r="270" s="22" customFormat="1" ht="15" customHeight="1"/>
    <row r="271" s="22" customFormat="1" ht="15" customHeight="1"/>
    <row r="272" s="22" customFormat="1" ht="15" customHeight="1"/>
    <row r="273" s="22" customFormat="1" ht="15" customHeight="1"/>
    <row r="274" s="22" customFormat="1" ht="15" customHeight="1"/>
    <row r="275" s="22" customFormat="1" ht="15" customHeight="1"/>
    <row r="276" s="22" customFormat="1" ht="15" customHeight="1"/>
    <row r="277" s="22" customFormat="1" ht="15" customHeight="1"/>
    <row r="278" s="22" customFormat="1" ht="15" customHeight="1"/>
    <row r="279" s="22" customFormat="1" ht="15" customHeight="1"/>
    <row r="280" s="22" customFormat="1" ht="15" customHeight="1"/>
    <row r="281" s="22" customFormat="1" ht="15" customHeight="1"/>
    <row r="282" s="22" customFormat="1" ht="15" customHeight="1"/>
    <row r="283" s="22" customFormat="1" ht="15" customHeight="1"/>
    <row r="284" s="22" customFormat="1" ht="15" customHeight="1"/>
    <row r="285" s="22" customFormat="1" ht="15" customHeight="1"/>
    <row r="286" s="22" customFormat="1" ht="15" customHeight="1"/>
    <row r="287" s="22" customFormat="1" ht="15" customHeight="1"/>
    <row r="288" s="22" customFormat="1" ht="15" customHeight="1"/>
    <row r="289" s="22" customFormat="1" ht="15" customHeight="1"/>
    <row r="290" s="22" customFormat="1" ht="15" customHeight="1"/>
    <row r="291" s="22" customFormat="1" ht="15" customHeight="1"/>
    <row r="292" s="22" customFormat="1" ht="15" customHeight="1"/>
    <row r="293" s="22" customFormat="1" ht="15" customHeight="1"/>
    <row r="294" s="22" customFormat="1" ht="15" customHeight="1"/>
    <row r="295" s="22" customFormat="1" ht="15" customHeight="1"/>
    <row r="296" s="22" customFormat="1" ht="15" customHeight="1"/>
    <row r="297" s="22" customFormat="1" ht="15" customHeight="1"/>
    <row r="298" s="22" customFormat="1" ht="15" customHeight="1"/>
    <row r="299" s="22" customFormat="1" ht="15" customHeight="1"/>
    <row r="300" s="22" customFormat="1" ht="15" customHeight="1"/>
    <row r="301" s="22" customFormat="1" ht="15" customHeight="1"/>
    <row r="302" s="22" customFormat="1" ht="15" customHeight="1"/>
    <row r="303" s="22" customFormat="1" ht="15" customHeight="1"/>
    <row r="304" s="22" customFormat="1" ht="15" customHeight="1"/>
    <row r="305" s="22" customFormat="1" ht="15" customHeight="1"/>
    <row r="306" s="22" customFormat="1" ht="15" customHeight="1"/>
    <row r="307" s="22" customFormat="1" ht="15" customHeight="1"/>
    <row r="308" s="22" customFormat="1" ht="15" customHeight="1"/>
    <row r="309" s="22" customFormat="1" ht="15" customHeight="1"/>
    <row r="310" s="22" customFormat="1" ht="15" customHeight="1"/>
    <row r="311" s="22" customFormat="1" ht="15" customHeight="1"/>
    <row r="312" s="22" customFormat="1" ht="15" customHeight="1"/>
    <row r="313" s="22" customFormat="1" ht="15" customHeight="1"/>
    <row r="314" s="22" customFormat="1" ht="15" customHeight="1"/>
    <row r="315" s="22" customFormat="1" ht="15" customHeight="1"/>
    <row r="316" s="22" customFormat="1" ht="15" customHeight="1"/>
  </sheetData>
  <sheetProtection/>
  <mergeCells count="10">
    <mergeCell ref="E26:K26"/>
    <mergeCell ref="E28:K28"/>
    <mergeCell ref="E30:K30"/>
    <mergeCell ref="B11:K11"/>
    <mergeCell ref="C13:K13"/>
    <mergeCell ref="E16:K16"/>
    <mergeCell ref="E17:K17"/>
    <mergeCell ref="E18:K18"/>
    <mergeCell ref="E22:K22"/>
    <mergeCell ref="E24:K24"/>
  </mergeCells>
  <printOptions horizontalCentered="1"/>
  <pageMargins left="0.748031496062992" right="0.748031496062992" top="0.51" bottom="0.23" header="0.26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6.00390625" style="22" customWidth="1"/>
    <col min="2" max="2" width="9.140625" style="22" customWidth="1"/>
    <col min="3" max="3" width="54.7109375" style="22" bestFit="1" customWidth="1"/>
    <col min="4" max="4" width="21.7109375" style="22" bestFit="1" customWidth="1"/>
    <col min="5" max="5" width="12.57421875" style="22" customWidth="1"/>
    <col min="6" max="16384" width="9.140625" style="22" customWidth="1"/>
  </cols>
  <sheetData>
    <row r="1" s="9" customFormat="1" ht="15" customHeight="1">
      <c r="B1" s="13" t="s">
        <v>35</v>
      </c>
    </row>
    <row r="2" s="9" customFormat="1" ht="15" customHeight="1"/>
    <row r="3" s="9" customFormat="1" ht="15" customHeight="1">
      <c r="B3" s="2" t="str">
        <f>'Naslovna strana'!B16&amp;" "&amp;'Naslovna strana'!E16</f>
        <v>Назив енергетског субјекта: </v>
      </c>
    </row>
    <row r="4" s="9" customFormat="1" ht="15" customHeight="1">
      <c r="B4" s="13" t="str">
        <f>'Naslovna strana'!B13&amp;" "&amp;'Naslovna strana'!C13</f>
        <v>Енергетска делатност: Транспорт и управљање транспортним системом за природни гас </v>
      </c>
    </row>
    <row r="6" spans="2:4" ht="15" customHeight="1">
      <c r="B6" s="95" t="s">
        <v>36</v>
      </c>
      <c r="C6" s="95"/>
      <c r="D6" s="95"/>
    </row>
    <row r="7" spans="2:3" ht="15" customHeight="1" thickBot="1">
      <c r="B7" s="21"/>
      <c r="C7" s="21"/>
    </row>
    <row r="8" spans="2:4" s="23" customFormat="1" ht="15" customHeight="1" thickTop="1">
      <c r="B8" s="96" t="s">
        <v>1</v>
      </c>
      <c r="C8" s="99" t="s">
        <v>38</v>
      </c>
      <c r="D8" s="102" t="s">
        <v>84</v>
      </c>
    </row>
    <row r="9" spans="2:5" s="24" customFormat="1" ht="15" customHeight="1">
      <c r="B9" s="97"/>
      <c r="C9" s="100"/>
      <c r="D9" s="103"/>
      <c r="E9" s="25"/>
    </row>
    <row r="10" spans="2:4" s="24" customFormat="1" ht="12.75">
      <c r="B10" s="98"/>
      <c r="C10" s="101"/>
      <c r="D10" s="104"/>
    </row>
    <row r="11" spans="2:4" ht="15" customHeight="1">
      <c r="B11" s="14" t="s">
        <v>14</v>
      </c>
      <c r="C11" s="15" t="s">
        <v>40</v>
      </c>
      <c r="D11" s="79"/>
    </row>
    <row r="12" spans="2:4" ht="15" customHeight="1">
      <c r="B12" s="16" t="s">
        <v>15</v>
      </c>
      <c r="C12" s="17" t="s">
        <v>41</v>
      </c>
      <c r="D12" s="80"/>
    </row>
    <row r="13" spans="2:4" ht="15" customHeight="1">
      <c r="B13" s="16" t="s">
        <v>16</v>
      </c>
      <c r="C13" s="17" t="s">
        <v>42</v>
      </c>
      <c r="D13" s="80"/>
    </row>
    <row r="14" spans="2:4" ht="15" customHeight="1">
      <c r="B14" s="18" t="s">
        <v>17</v>
      </c>
      <c r="C14" s="19" t="s">
        <v>43</v>
      </c>
      <c r="D14" s="80"/>
    </row>
    <row r="15" spans="2:4" ht="15" customHeight="1">
      <c r="B15" s="18" t="s">
        <v>18</v>
      </c>
      <c r="C15" s="19" t="s">
        <v>44</v>
      </c>
      <c r="D15" s="80"/>
    </row>
    <row r="16" spans="2:4" s="23" customFormat="1" ht="15" customHeight="1" thickBot="1">
      <c r="B16" s="105" t="s">
        <v>8</v>
      </c>
      <c r="C16" s="106"/>
      <c r="D16" s="20">
        <f>SUM(D11:D15)</f>
        <v>0</v>
      </c>
    </row>
    <row r="17" spans="2:3" ht="15" customHeight="1" thickTop="1">
      <c r="B17" s="108"/>
      <c r="C17" s="108"/>
    </row>
    <row r="18" spans="2:3" ht="15" customHeight="1">
      <c r="B18" s="109"/>
      <c r="C18" s="109"/>
    </row>
    <row r="19" ht="15" customHeight="1" thickBot="1"/>
    <row r="20" spans="2:4" ht="15" customHeight="1" thickTop="1">
      <c r="B20" s="96" t="s">
        <v>1</v>
      </c>
      <c r="C20" s="99" t="s">
        <v>39</v>
      </c>
      <c r="D20" s="102" t="s">
        <v>85</v>
      </c>
    </row>
    <row r="21" spans="2:4" ht="15" customHeight="1">
      <c r="B21" s="97"/>
      <c r="C21" s="100"/>
      <c r="D21" s="103"/>
    </row>
    <row r="22" spans="2:4" ht="15" customHeight="1">
      <c r="B22" s="98"/>
      <c r="C22" s="101"/>
      <c r="D22" s="104"/>
    </row>
    <row r="23" spans="2:4" ht="15" customHeight="1">
      <c r="B23" s="14" t="s">
        <v>20</v>
      </c>
      <c r="C23" s="15" t="s">
        <v>45</v>
      </c>
      <c r="D23" s="79"/>
    </row>
    <row r="24" spans="2:4" ht="24.75" customHeight="1">
      <c r="B24" s="26" t="s">
        <v>19</v>
      </c>
      <c r="C24" s="1" t="s">
        <v>47</v>
      </c>
      <c r="D24" s="81"/>
    </row>
    <row r="25" spans="2:4" ht="15" customHeight="1">
      <c r="B25" s="18" t="s">
        <v>21</v>
      </c>
      <c r="C25" s="19" t="s">
        <v>46</v>
      </c>
      <c r="D25" s="82"/>
    </row>
    <row r="26" spans="2:4" ht="15" customHeight="1" thickBot="1">
      <c r="B26" s="105" t="s">
        <v>8</v>
      </c>
      <c r="C26" s="106"/>
      <c r="D26" s="20">
        <f>+D23+D25</f>
        <v>0</v>
      </c>
    </row>
    <row r="27" spans="2:8" ht="15" customHeight="1" thickTop="1">
      <c r="B27" s="107" t="s">
        <v>37</v>
      </c>
      <c r="C27" s="107"/>
      <c r="D27" s="107"/>
      <c r="E27" s="61"/>
      <c r="F27" s="61"/>
      <c r="G27" s="61"/>
      <c r="H27" s="61"/>
    </row>
  </sheetData>
  <sheetProtection/>
  <mergeCells count="12">
    <mergeCell ref="B27:D27"/>
    <mergeCell ref="B17:C17"/>
    <mergeCell ref="B18:C18"/>
    <mergeCell ref="B26:C26"/>
    <mergeCell ref="B6:D6"/>
    <mergeCell ref="B8:B10"/>
    <mergeCell ref="C8:C10"/>
    <mergeCell ref="D8:D10"/>
    <mergeCell ref="B16:C16"/>
    <mergeCell ref="B20:B22"/>
    <mergeCell ref="C20:C22"/>
    <mergeCell ref="D20:D22"/>
  </mergeCells>
  <printOptions horizontalCentered="1"/>
  <pageMargins left="0.17" right="0.17" top="1.43" bottom="0.29" header="0.18" footer="0.17"/>
  <pageSetup fitToHeight="1" fitToWidth="1" horizontalDpi="600" verticalDpi="600" orientation="landscape" r:id="rId1"/>
  <ignoredErrors>
    <ignoredError sqref="D16" formulaRange="1"/>
    <ignoredError sqref="B23 B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7.140625" style="22" customWidth="1"/>
    <col min="2" max="2" width="9.140625" style="22" customWidth="1"/>
    <col min="3" max="3" width="14.7109375" style="22" customWidth="1"/>
    <col min="4" max="8" width="9.140625" style="22" customWidth="1"/>
    <col min="9" max="9" width="17.57421875" style="22" customWidth="1"/>
    <col min="10" max="10" width="20.7109375" style="22" customWidth="1"/>
    <col min="11" max="11" width="12.8515625" style="22" customWidth="1"/>
    <col min="12" max="12" width="11.00390625" style="22" bestFit="1" customWidth="1"/>
    <col min="13" max="13" width="12.57421875" style="22" bestFit="1" customWidth="1"/>
    <col min="14" max="16384" width="9.140625" style="22" customWidth="1"/>
  </cols>
  <sheetData>
    <row r="1" s="9" customFormat="1" ht="15" customHeight="1">
      <c r="B1" s="13" t="s">
        <v>35</v>
      </c>
    </row>
    <row r="2" s="9" customFormat="1" ht="15" customHeight="1"/>
    <row r="3" s="9" customFormat="1" ht="15" customHeight="1">
      <c r="B3" s="2" t="str">
        <f>'Naslovna strana'!B16&amp;" "&amp;'Naslovna strana'!E16</f>
        <v>Назив енергетског субјекта: </v>
      </c>
    </row>
    <row r="4" s="9" customFormat="1" ht="15" customHeight="1">
      <c r="B4" s="13" t="str">
        <f>'Naslovna strana'!B13&amp;" "&amp;'Naslovna strana'!C13</f>
        <v>Енергетска делатност: Транспорт и управљање транспортним системом за природни гас </v>
      </c>
    </row>
    <row r="5" ht="12.75">
      <c r="B5" s="27"/>
    </row>
    <row r="7" spans="2:10" ht="33.75" customHeight="1">
      <c r="B7" s="138" t="s">
        <v>48</v>
      </c>
      <c r="C7" s="138"/>
      <c r="D7" s="138"/>
      <c r="E7" s="138"/>
      <c r="F7" s="138"/>
      <c r="G7" s="138"/>
      <c r="H7" s="138"/>
      <c r="I7" s="138"/>
      <c r="J7" s="138"/>
    </row>
    <row r="8" spans="2:10" ht="12.75">
      <c r="B8" s="24"/>
      <c r="C8" s="24"/>
      <c r="D8" s="24"/>
      <c r="E8" s="24"/>
      <c r="F8" s="24"/>
      <c r="G8" s="24"/>
      <c r="H8" s="24"/>
      <c r="I8" s="24"/>
      <c r="J8" s="24"/>
    </row>
    <row r="9" ht="13.5" thickBot="1">
      <c r="J9" s="28" t="s">
        <v>9</v>
      </c>
    </row>
    <row r="10" spans="2:10" s="24" customFormat="1" ht="13.5" thickTop="1">
      <c r="B10" s="29" t="s">
        <v>10</v>
      </c>
      <c r="C10" s="99" t="s">
        <v>12</v>
      </c>
      <c r="D10" s="99"/>
      <c r="E10" s="99"/>
      <c r="F10" s="99"/>
      <c r="G10" s="99"/>
      <c r="H10" s="99"/>
      <c r="I10" s="99"/>
      <c r="J10" s="110" t="s">
        <v>13</v>
      </c>
    </row>
    <row r="11" spans="2:13" s="24" customFormat="1" ht="12.75">
      <c r="B11" s="30" t="s">
        <v>11</v>
      </c>
      <c r="C11" s="100"/>
      <c r="D11" s="100"/>
      <c r="E11" s="100"/>
      <c r="F11" s="100"/>
      <c r="G11" s="100"/>
      <c r="H11" s="100"/>
      <c r="I11" s="100"/>
      <c r="J11" s="103"/>
      <c r="L11" s="31"/>
      <c r="M11" s="31"/>
    </row>
    <row r="12" spans="2:13" ht="12.75">
      <c r="B12" s="32" t="s">
        <v>14</v>
      </c>
      <c r="C12" s="139" t="s">
        <v>49</v>
      </c>
      <c r="D12" s="139"/>
      <c r="E12" s="139"/>
      <c r="F12" s="139"/>
      <c r="G12" s="139"/>
      <c r="H12" s="139"/>
      <c r="I12" s="139"/>
      <c r="J12" s="83"/>
      <c r="L12" s="33"/>
      <c r="M12" s="33"/>
    </row>
    <row r="13" spans="2:10" ht="12.75">
      <c r="B13" s="34" t="s">
        <v>19</v>
      </c>
      <c r="C13" s="140" t="s">
        <v>50</v>
      </c>
      <c r="D13" s="140"/>
      <c r="E13" s="140"/>
      <c r="F13" s="140"/>
      <c r="G13" s="140"/>
      <c r="H13" s="140"/>
      <c r="I13" s="140"/>
      <c r="J13" s="84"/>
    </row>
    <row r="14" spans="2:10" ht="23.25" customHeight="1">
      <c r="B14" s="34" t="s">
        <v>22</v>
      </c>
      <c r="C14" s="141" t="s">
        <v>51</v>
      </c>
      <c r="D14" s="142"/>
      <c r="E14" s="142"/>
      <c r="F14" s="142"/>
      <c r="G14" s="142"/>
      <c r="H14" s="142"/>
      <c r="I14" s="143"/>
      <c r="J14" s="35">
        <f>IF(('1. Ulazni tehnicki podaci'!D25+'1. Ulazni tehnicki podaci'!D24)=0,0,J13*'1. Ulazni tehnicki podaci'!D25/('1. Ulazni tehnicki podaci'!D25+'1. Ulazni tehnicki podaci'!D24))</f>
        <v>0</v>
      </c>
    </row>
    <row r="15" spans="2:10" ht="26.25" customHeight="1" thickBot="1">
      <c r="B15" s="36" t="s">
        <v>23</v>
      </c>
      <c r="C15" s="137" t="s">
        <v>52</v>
      </c>
      <c r="D15" s="137"/>
      <c r="E15" s="137"/>
      <c r="F15" s="137"/>
      <c r="G15" s="137"/>
      <c r="H15" s="137"/>
      <c r="I15" s="137"/>
      <c r="J15" s="37">
        <f>+J13-J14</f>
        <v>0</v>
      </c>
    </row>
    <row r="16" spans="2:10" s="9" customFormat="1" ht="15" customHeight="1" thickTop="1">
      <c r="B16" s="144" t="s">
        <v>62</v>
      </c>
      <c r="C16" s="144"/>
      <c r="D16" s="144"/>
      <c r="E16" s="144"/>
      <c r="F16" s="144"/>
      <c r="G16" s="144"/>
      <c r="H16" s="144"/>
      <c r="I16" s="144"/>
      <c r="J16" s="144"/>
    </row>
    <row r="17" spans="2:10" s="9" customFormat="1" ht="15" customHeight="1">
      <c r="B17" s="145"/>
      <c r="C17" s="145"/>
      <c r="D17" s="145"/>
      <c r="E17" s="145"/>
      <c r="F17" s="145"/>
      <c r="G17" s="145"/>
      <c r="H17" s="145"/>
      <c r="I17" s="145"/>
      <c r="J17" s="145"/>
    </row>
    <row r="18" spans="2:10" s="9" customFormat="1" ht="15" customHeight="1" thickBot="1">
      <c r="B18" s="53"/>
      <c r="C18" s="53"/>
      <c r="D18" s="53"/>
      <c r="E18" s="53"/>
      <c r="F18" s="53"/>
      <c r="G18" s="53"/>
      <c r="H18" s="53"/>
      <c r="I18" s="53"/>
      <c r="J18" s="28" t="s">
        <v>9</v>
      </c>
    </row>
    <row r="19" spans="2:10" s="24" customFormat="1" ht="13.5" thickTop="1">
      <c r="B19" s="29" t="s">
        <v>10</v>
      </c>
      <c r="C19" s="111" t="s">
        <v>12</v>
      </c>
      <c r="D19" s="112"/>
      <c r="E19" s="112"/>
      <c r="F19" s="112"/>
      <c r="G19" s="112"/>
      <c r="H19" s="112"/>
      <c r="I19" s="113"/>
      <c r="J19" s="110" t="s">
        <v>13</v>
      </c>
    </row>
    <row r="20" spans="2:10" s="24" customFormat="1" ht="12.75">
      <c r="B20" s="30" t="s">
        <v>11</v>
      </c>
      <c r="C20" s="114"/>
      <c r="D20" s="115"/>
      <c r="E20" s="115"/>
      <c r="F20" s="115"/>
      <c r="G20" s="115"/>
      <c r="H20" s="115"/>
      <c r="I20" s="116"/>
      <c r="J20" s="104"/>
    </row>
    <row r="21" spans="2:10" ht="33" customHeight="1">
      <c r="B21" s="32" t="s">
        <v>14</v>
      </c>
      <c r="C21" s="126" t="s">
        <v>53</v>
      </c>
      <c r="D21" s="127"/>
      <c r="E21" s="127"/>
      <c r="F21" s="127"/>
      <c r="G21" s="127"/>
      <c r="H21" s="127"/>
      <c r="I21" s="128"/>
      <c r="J21" s="38">
        <f>+J12*0.7</f>
        <v>0</v>
      </c>
    </row>
    <row r="22" spans="2:10" ht="33.75" customHeight="1">
      <c r="B22" s="39" t="s">
        <v>15</v>
      </c>
      <c r="C22" s="129" t="s">
        <v>54</v>
      </c>
      <c r="D22" s="130"/>
      <c r="E22" s="130"/>
      <c r="F22" s="130"/>
      <c r="G22" s="130"/>
      <c r="H22" s="130"/>
      <c r="I22" s="131"/>
      <c r="J22" s="40">
        <f>+J12*0.3</f>
        <v>0</v>
      </c>
    </row>
    <row r="23" spans="2:10" s="23" customFormat="1" ht="13.5" thickBot="1">
      <c r="B23" s="52" t="s">
        <v>16</v>
      </c>
      <c r="C23" s="121" t="s">
        <v>8</v>
      </c>
      <c r="D23" s="122"/>
      <c r="E23" s="122"/>
      <c r="F23" s="122"/>
      <c r="G23" s="122"/>
      <c r="H23" s="122"/>
      <c r="I23" s="132"/>
      <c r="J23" s="47">
        <f>J21+J22</f>
        <v>0</v>
      </c>
    </row>
    <row r="24" spans="2:10" s="23" customFormat="1" ht="13.5" thickTop="1">
      <c r="B24" s="41"/>
      <c r="C24" s="42"/>
      <c r="D24" s="42"/>
      <c r="E24" s="42"/>
      <c r="F24" s="42"/>
      <c r="G24" s="42"/>
      <c r="H24" s="42"/>
      <c r="I24" s="42"/>
      <c r="J24" s="43"/>
    </row>
    <row r="25" spans="3:10" s="23" customFormat="1" ht="13.5" thickBot="1">
      <c r="C25" s="44"/>
      <c r="D25" s="44"/>
      <c r="E25" s="44"/>
      <c r="F25" s="44"/>
      <c r="G25" s="44"/>
      <c r="H25" s="44"/>
      <c r="I25" s="44"/>
      <c r="J25" s="45" t="s">
        <v>9</v>
      </c>
    </row>
    <row r="26" spans="2:10" s="24" customFormat="1" ht="13.5" thickTop="1">
      <c r="B26" s="29" t="s">
        <v>10</v>
      </c>
      <c r="C26" s="111" t="s">
        <v>12</v>
      </c>
      <c r="D26" s="112"/>
      <c r="E26" s="112"/>
      <c r="F26" s="112"/>
      <c r="G26" s="112"/>
      <c r="H26" s="112"/>
      <c r="I26" s="113"/>
      <c r="J26" s="110" t="s">
        <v>13</v>
      </c>
    </row>
    <row r="27" spans="2:10" s="24" customFormat="1" ht="12.75">
      <c r="B27" s="30" t="s">
        <v>11</v>
      </c>
      <c r="C27" s="114"/>
      <c r="D27" s="115"/>
      <c r="E27" s="115"/>
      <c r="F27" s="115"/>
      <c r="G27" s="115"/>
      <c r="H27" s="115"/>
      <c r="I27" s="116"/>
      <c r="J27" s="104"/>
    </row>
    <row r="28" spans="2:10" ht="28.5" customHeight="1">
      <c r="B28" s="32" t="s">
        <v>14</v>
      </c>
      <c r="C28" s="136" t="s">
        <v>55</v>
      </c>
      <c r="D28" s="136"/>
      <c r="E28" s="136"/>
      <c r="F28" s="136"/>
      <c r="G28" s="136"/>
      <c r="H28" s="136"/>
      <c r="I28" s="136"/>
      <c r="J28" s="46">
        <f>+J21*0.57</f>
        <v>0</v>
      </c>
    </row>
    <row r="29" spans="2:10" s="23" customFormat="1" ht="30" customHeight="1">
      <c r="B29" s="56" t="s">
        <v>15</v>
      </c>
      <c r="C29" s="117" t="s">
        <v>56</v>
      </c>
      <c r="D29" s="117"/>
      <c r="E29" s="117"/>
      <c r="F29" s="117"/>
      <c r="G29" s="117"/>
      <c r="H29" s="117"/>
      <c r="I29" s="117"/>
      <c r="J29" s="57">
        <f>+J21*0.43</f>
        <v>0</v>
      </c>
    </row>
    <row r="30" spans="2:10" ht="17.25" customHeight="1" thickBot="1">
      <c r="B30" s="54" t="s">
        <v>16</v>
      </c>
      <c r="C30" s="133" t="s">
        <v>8</v>
      </c>
      <c r="D30" s="134"/>
      <c r="E30" s="134"/>
      <c r="F30" s="134"/>
      <c r="G30" s="134"/>
      <c r="H30" s="134"/>
      <c r="I30" s="135"/>
      <c r="J30" s="55">
        <f>SUM(J28:J29)</f>
        <v>0</v>
      </c>
    </row>
    <row r="31" spans="2:10" s="23" customFormat="1" ht="13.5" thickTop="1">
      <c r="B31" s="41"/>
      <c r="C31" s="42"/>
      <c r="D31" s="42"/>
      <c r="E31" s="42"/>
      <c r="F31" s="42"/>
      <c r="G31" s="42"/>
      <c r="H31" s="42"/>
      <c r="I31" s="42"/>
      <c r="J31" s="43"/>
    </row>
    <row r="32" spans="2:10" ht="13.5" thickBot="1">
      <c r="B32" s="23"/>
      <c r="J32" s="28" t="s">
        <v>9</v>
      </c>
    </row>
    <row r="33" spans="2:10" s="24" customFormat="1" ht="13.5" thickTop="1">
      <c r="B33" s="29" t="s">
        <v>10</v>
      </c>
      <c r="C33" s="99" t="s">
        <v>12</v>
      </c>
      <c r="D33" s="99"/>
      <c r="E33" s="99"/>
      <c r="F33" s="99"/>
      <c r="G33" s="99"/>
      <c r="H33" s="99"/>
      <c r="I33" s="99"/>
      <c r="J33" s="110" t="s">
        <v>13</v>
      </c>
    </row>
    <row r="34" spans="2:10" s="24" customFormat="1" ht="12.75">
      <c r="B34" s="30" t="s">
        <v>11</v>
      </c>
      <c r="C34" s="100"/>
      <c r="D34" s="100"/>
      <c r="E34" s="100"/>
      <c r="F34" s="100"/>
      <c r="G34" s="100"/>
      <c r="H34" s="100"/>
      <c r="I34" s="100"/>
      <c r="J34" s="103"/>
    </row>
    <row r="35" spans="2:11" ht="24" customHeight="1">
      <c r="B35" s="32" t="s">
        <v>14</v>
      </c>
      <c r="C35" s="126" t="s">
        <v>57</v>
      </c>
      <c r="D35" s="127"/>
      <c r="E35" s="127"/>
      <c r="F35" s="127"/>
      <c r="G35" s="127"/>
      <c r="H35" s="127"/>
      <c r="I35" s="128"/>
      <c r="J35" s="46">
        <f>IF(AND('1. Ulazni tehnicki podaci'!D12=0,'1. Ulazni tehnicki podaci'!D13=0),('2. MOP'!J28),('2. MOP'!J21*0.44))</f>
        <v>0</v>
      </c>
      <c r="K35" s="48"/>
    </row>
    <row r="36" spans="2:10" ht="16.5" customHeight="1">
      <c r="B36" s="30" t="s">
        <v>15</v>
      </c>
      <c r="C36" s="123" t="s">
        <v>58</v>
      </c>
      <c r="D36" s="124"/>
      <c r="E36" s="124"/>
      <c r="F36" s="124"/>
      <c r="G36" s="124"/>
      <c r="H36" s="124"/>
      <c r="I36" s="125"/>
      <c r="J36" s="49">
        <f>IF(('1. Ulazni tehnicki podaci'!D12=0),0,J21*0.04)</f>
        <v>0</v>
      </c>
    </row>
    <row r="37" spans="2:11" ht="16.5" customHeight="1">
      <c r="B37" s="50" t="s">
        <v>16</v>
      </c>
      <c r="C37" s="118" t="s">
        <v>59</v>
      </c>
      <c r="D37" s="119"/>
      <c r="E37" s="119"/>
      <c r="F37" s="119"/>
      <c r="G37" s="119"/>
      <c r="H37" s="119"/>
      <c r="I37" s="120"/>
      <c r="J37" s="51">
        <f>IF(('1. Ulazni tehnicki podaci'!D13=0),0,'2. MOP'!J21*0.09)</f>
        <v>0</v>
      </c>
      <c r="K37" s="48"/>
    </row>
    <row r="38" spans="2:10" s="23" customFormat="1" ht="13.5" thickBot="1">
      <c r="B38" s="52" t="s">
        <v>17</v>
      </c>
      <c r="C38" s="121" t="s">
        <v>8</v>
      </c>
      <c r="D38" s="122"/>
      <c r="E38" s="122"/>
      <c r="F38" s="122"/>
      <c r="G38" s="122"/>
      <c r="H38" s="122"/>
      <c r="I38" s="122"/>
      <c r="J38" s="47">
        <f>SUM(J35:J37)</f>
        <v>0</v>
      </c>
    </row>
    <row r="39" ht="13.5" thickTop="1"/>
    <row r="40" spans="2:10" ht="13.5" thickBot="1">
      <c r="B40" s="23"/>
      <c r="J40" s="28" t="s">
        <v>9</v>
      </c>
    </row>
    <row r="41" spans="2:10" s="24" customFormat="1" ht="13.5" thickTop="1">
      <c r="B41" s="29" t="s">
        <v>10</v>
      </c>
      <c r="C41" s="99" t="s">
        <v>12</v>
      </c>
      <c r="D41" s="99"/>
      <c r="E41" s="99"/>
      <c r="F41" s="99"/>
      <c r="G41" s="99"/>
      <c r="H41" s="99"/>
      <c r="I41" s="99"/>
      <c r="J41" s="110" t="s">
        <v>13</v>
      </c>
    </row>
    <row r="42" spans="2:10" s="24" customFormat="1" ht="12.75">
      <c r="B42" s="30" t="s">
        <v>11</v>
      </c>
      <c r="C42" s="100"/>
      <c r="D42" s="100"/>
      <c r="E42" s="100"/>
      <c r="F42" s="100"/>
      <c r="G42" s="100"/>
      <c r="H42" s="100"/>
      <c r="I42" s="100"/>
      <c r="J42" s="103"/>
    </row>
    <row r="43" spans="2:11" ht="24.75" customHeight="1">
      <c r="B43" s="32" t="s">
        <v>14</v>
      </c>
      <c r="C43" s="126" t="s">
        <v>60</v>
      </c>
      <c r="D43" s="127"/>
      <c r="E43" s="127"/>
      <c r="F43" s="127"/>
      <c r="G43" s="127"/>
      <c r="H43" s="127"/>
      <c r="I43" s="128"/>
      <c r="J43" s="46">
        <f>IF('1. Ulazni tehnicki podaci'!D15=0,'2. MOP'!J29,'2. MOP'!J21*0.32)</f>
        <v>0</v>
      </c>
      <c r="K43" s="48"/>
    </row>
    <row r="44" spans="2:10" ht="16.5" customHeight="1">
      <c r="B44" s="30" t="s">
        <v>15</v>
      </c>
      <c r="C44" s="118" t="s">
        <v>61</v>
      </c>
      <c r="D44" s="119"/>
      <c r="E44" s="119"/>
      <c r="F44" s="119"/>
      <c r="G44" s="119"/>
      <c r="H44" s="119"/>
      <c r="I44" s="120"/>
      <c r="J44" s="49">
        <f>IF('1. Ulazni tehnicki podaci'!D15=0,0,J21*0.11)</f>
        <v>0</v>
      </c>
    </row>
    <row r="45" spans="2:10" s="23" customFormat="1" ht="13.5" thickBot="1">
      <c r="B45" s="52" t="s">
        <v>16</v>
      </c>
      <c r="C45" s="121" t="s">
        <v>8</v>
      </c>
      <c r="D45" s="122"/>
      <c r="E45" s="122"/>
      <c r="F45" s="122"/>
      <c r="G45" s="122"/>
      <c r="H45" s="122"/>
      <c r="I45" s="122"/>
      <c r="J45" s="47">
        <f>SUM(J43:J44)</f>
        <v>0</v>
      </c>
    </row>
    <row r="46" ht="13.5" thickTop="1"/>
  </sheetData>
  <sheetProtection/>
  <mergeCells count="29">
    <mergeCell ref="J19:J20"/>
    <mergeCell ref="C19:I20"/>
    <mergeCell ref="C15:I15"/>
    <mergeCell ref="B7:J7"/>
    <mergeCell ref="C12:I12"/>
    <mergeCell ref="C10:I11"/>
    <mergeCell ref="J10:J11"/>
    <mergeCell ref="C13:I13"/>
    <mergeCell ref="C14:I14"/>
    <mergeCell ref="B16:J17"/>
    <mergeCell ref="C44:I44"/>
    <mergeCell ref="C45:I45"/>
    <mergeCell ref="C43:I43"/>
    <mergeCell ref="C21:I21"/>
    <mergeCell ref="C22:I22"/>
    <mergeCell ref="C23:I23"/>
    <mergeCell ref="C41:I42"/>
    <mergeCell ref="C30:I30"/>
    <mergeCell ref="C35:I35"/>
    <mergeCell ref="C28:I28"/>
    <mergeCell ref="J26:J27"/>
    <mergeCell ref="C26:I27"/>
    <mergeCell ref="C29:I29"/>
    <mergeCell ref="J41:J42"/>
    <mergeCell ref="C37:I37"/>
    <mergeCell ref="C33:I34"/>
    <mergeCell ref="C38:I38"/>
    <mergeCell ref="C36:I36"/>
    <mergeCell ref="J33:J34"/>
  </mergeCells>
  <printOptions horizontalCentered="1"/>
  <pageMargins left="0.75" right="0.75" top="0.82" bottom="0.25" header="0.17" footer="0.17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64" customWidth="1"/>
    <col min="2" max="2" width="10.8515625" style="64" bestFit="1" customWidth="1"/>
    <col min="3" max="3" width="40.00390625" style="64" bestFit="1" customWidth="1"/>
    <col min="4" max="6" width="15.8515625" style="64" customWidth="1"/>
    <col min="7" max="7" width="15.7109375" style="64" customWidth="1"/>
    <col min="8" max="8" width="9.140625" style="64" customWidth="1"/>
    <col min="9" max="10" width="10.00390625" style="64" bestFit="1" customWidth="1"/>
    <col min="11" max="16384" width="9.140625" style="64" customWidth="1"/>
  </cols>
  <sheetData>
    <row r="1" s="63" customFormat="1" ht="15" customHeight="1">
      <c r="B1" s="62" t="s">
        <v>35</v>
      </c>
    </row>
    <row r="2" s="63" customFormat="1" ht="15" customHeight="1"/>
    <row r="3" s="63" customFormat="1" ht="15" customHeight="1">
      <c r="B3" s="8" t="str">
        <f>'Naslovna strana'!B16&amp;" "&amp;'Naslovna strana'!E16</f>
        <v>Назив енергетског субјекта: </v>
      </c>
    </row>
    <row r="4" s="63" customFormat="1" ht="15" customHeight="1">
      <c r="B4" s="62" t="str">
        <f>'Naslovna strana'!B13&amp;" "&amp;'Naslovna strana'!C13</f>
        <v>Енергетска делатност: Транспорт и управљање транспортним системом за природни гас </v>
      </c>
    </row>
    <row r="5" s="63" customFormat="1" ht="15" customHeight="1">
      <c r="B5" s="62"/>
    </row>
    <row r="6" spans="2:6" s="63" customFormat="1" ht="15" customHeight="1">
      <c r="B6" s="172" t="s">
        <v>81</v>
      </c>
      <c r="C6" s="172"/>
      <c r="D6" s="172"/>
      <c r="E6" s="172"/>
      <c r="F6" s="172"/>
    </row>
    <row r="7" s="63" customFormat="1" ht="15" customHeight="1" thickBot="1">
      <c r="B7" s="62"/>
    </row>
    <row r="8" spans="2:6" ht="13.5" customHeight="1" thickTop="1">
      <c r="B8" s="166" t="s">
        <v>82</v>
      </c>
      <c r="C8" s="167"/>
      <c r="D8" s="163" t="s">
        <v>86</v>
      </c>
      <c r="E8" s="163" t="s">
        <v>87</v>
      </c>
      <c r="F8" s="160" t="s">
        <v>88</v>
      </c>
    </row>
    <row r="9" spans="2:6" ht="12.75" customHeight="1">
      <c r="B9" s="168"/>
      <c r="C9" s="169"/>
      <c r="D9" s="164"/>
      <c r="E9" s="173"/>
      <c r="F9" s="161"/>
    </row>
    <row r="10" spans="2:6" ht="27.75" customHeight="1">
      <c r="B10" s="170"/>
      <c r="C10" s="171"/>
      <c r="D10" s="165"/>
      <c r="E10" s="174"/>
      <c r="F10" s="162"/>
    </row>
    <row r="11" spans="2:6" ht="16.5" customHeight="1">
      <c r="B11" s="150" t="s">
        <v>63</v>
      </c>
      <c r="C11" s="65" t="s">
        <v>64</v>
      </c>
      <c r="D11" s="189">
        <f>ROUND(IF('1. Ulazni tehnicki podaci'!D11=0,0,+'2. MOP'!J35/'1. Ulazni tehnicki podaci'!D11),3)</f>
        <v>0</v>
      </c>
      <c r="E11" s="190">
        <f>+D11</f>
        <v>0</v>
      </c>
      <c r="F11" s="191">
        <f>ROUND(D11*0.2,3)</f>
        <v>0</v>
      </c>
    </row>
    <row r="12" spans="2:6" ht="12.75">
      <c r="B12" s="150"/>
      <c r="C12" s="65" t="s">
        <v>65</v>
      </c>
      <c r="D12" s="192">
        <f>ROUND(IF('1. Ulazni tehnicki podaci'!D12=0,0,+'2. MOP'!J36/'1. Ulazni tehnicki podaci'!D12),3)</f>
        <v>0</v>
      </c>
      <c r="E12" s="193">
        <f>+D12</f>
        <v>0</v>
      </c>
      <c r="F12" s="194">
        <f>ROUND(D12*0.2,3)</f>
        <v>0</v>
      </c>
    </row>
    <row r="13" spans="2:6" ht="12.75">
      <c r="B13" s="150"/>
      <c r="C13" s="65" t="s">
        <v>66</v>
      </c>
      <c r="D13" s="192">
        <f>ROUND(IF('1. Ulazni tehnicki podaci'!D13=0,0,+'2. MOP'!J37/'1. Ulazni tehnicki podaci'!D13),3)</f>
        <v>0</v>
      </c>
      <c r="E13" s="193">
        <f>+D13</f>
        <v>0</v>
      </c>
      <c r="F13" s="194">
        <f>ROUND(D13*0.2,3)</f>
        <v>0</v>
      </c>
    </row>
    <row r="14" spans="2:6" ht="12.75">
      <c r="B14" s="150"/>
      <c r="C14" s="65" t="s">
        <v>67</v>
      </c>
      <c r="D14" s="192">
        <f>ROUND(IF('1. Ulazni tehnicki podaci'!D14=0,0,+'2. MOP'!J43/'1. Ulazni tehnicki podaci'!D14),3)</f>
        <v>0</v>
      </c>
      <c r="E14" s="193">
        <f>+D14</f>
        <v>0</v>
      </c>
      <c r="F14" s="194">
        <f>ROUND(D14*0.2,3)</f>
        <v>0</v>
      </c>
    </row>
    <row r="15" spans="2:6" ht="12.75">
      <c r="B15" s="155"/>
      <c r="C15" s="66" t="s">
        <v>68</v>
      </c>
      <c r="D15" s="180">
        <f>ROUND(IF('1. Ulazni tehnicki podaci'!D15=0,0,+'2. MOP'!J44/'1. Ulazni tehnicki podaci'!D15),3)</f>
        <v>0</v>
      </c>
      <c r="E15" s="181">
        <f>+D15</f>
        <v>0</v>
      </c>
      <c r="F15" s="182">
        <f>ROUND(D15*0.2,3)</f>
        <v>0</v>
      </c>
    </row>
    <row r="16" spans="2:6" ht="16.5" customHeight="1">
      <c r="B16" s="149" t="s">
        <v>69</v>
      </c>
      <c r="C16" s="89" t="s">
        <v>64</v>
      </c>
      <c r="D16" s="67"/>
      <c r="E16" s="67"/>
      <c r="F16" s="68"/>
    </row>
    <row r="17" spans="2:6" ht="12.75">
      <c r="B17" s="150"/>
      <c r="C17" s="65" t="s">
        <v>70</v>
      </c>
      <c r="D17" s="189">
        <f>ROUND(D11*0.32,3)</f>
        <v>0</v>
      </c>
      <c r="E17" s="190">
        <f>ROUND(E11*0.32,3)</f>
        <v>0</v>
      </c>
      <c r="F17" s="191">
        <f>ROUND(D17*0.2,3)</f>
        <v>0</v>
      </c>
    </row>
    <row r="18" spans="2:6" ht="12.75">
      <c r="B18" s="150"/>
      <c r="C18" s="65" t="s">
        <v>71</v>
      </c>
      <c r="D18" s="192">
        <f>ROUND(D11*0.24,3)</f>
        <v>0</v>
      </c>
      <c r="E18" s="193">
        <f>ROUND(E11*0.24,3)</f>
        <v>0</v>
      </c>
      <c r="F18" s="194">
        <f>ROUND(D18*0.2,3)</f>
        <v>0</v>
      </c>
    </row>
    <row r="19" spans="2:6" ht="12.75">
      <c r="B19" s="150"/>
      <c r="C19" s="65" t="s">
        <v>72</v>
      </c>
      <c r="D19" s="192">
        <f>ROUND(D11*0.16,3)</f>
        <v>0</v>
      </c>
      <c r="E19" s="193">
        <f>ROUND(E11*0.16,3)</f>
        <v>0</v>
      </c>
      <c r="F19" s="194">
        <f>ROUND(D19*0.2,3)</f>
        <v>0</v>
      </c>
    </row>
    <row r="20" spans="2:6" ht="12.75">
      <c r="B20" s="150"/>
      <c r="C20" s="66" t="s">
        <v>73</v>
      </c>
      <c r="D20" s="192">
        <f>ROUND(D11*0.08,3)</f>
        <v>0</v>
      </c>
      <c r="E20" s="193">
        <f>ROUND(E11*0.08,3)</f>
        <v>0</v>
      </c>
      <c r="F20" s="194">
        <f>ROUND(D20*0.2,3)</f>
        <v>0</v>
      </c>
    </row>
    <row r="21" spans="2:6" ht="16.5" customHeight="1">
      <c r="B21" s="150"/>
      <c r="C21" s="89" t="s">
        <v>65</v>
      </c>
      <c r="D21" s="146"/>
      <c r="E21" s="147"/>
      <c r="F21" s="148"/>
    </row>
    <row r="22" spans="2:6" ht="12.75">
      <c r="B22" s="150"/>
      <c r="C22" s="65" t="s">
        <v>70</v>
      </c>
      <c r="D22" s="189">
        <f>ROUND(D12*0.32,3)</f>
        <v>0</v>
      </c>
      <c r="E22" s="190">
        <f>ROUND(E12*0.32,3)</f>
        <v>0</v>
      </c>
      <c r="F22" s="191">
        <f>ROUND(D22*0.2,3)</f>
        <v>0</v>
      </c>
    </row>
    <row r="23" spans="2:6" ht="12.75">
      <c r="B23" s="150"/>
      <c r="C23" s="65" t="s">
        <v>71</v>
      </c>
      <c r="D23" s="192">
        <f>ROUND(D12*0.24,3)</f>
        <v>0</v>
      </c>
      <c r="E23" s="193">
        <f>ROUND(E12*0.24,3)</f>
        <v>0</v>
      </c>
      <c r="F23" s="194">
        <f>ROUND(D23*0.2,3)</f>
        <v>0</v>
      </c>
    </row>
    <row r="24" spans="2:6" ht="12.75">
      <c r="B24" s="150"/>
      <c r="C24" s="65" t="s">
        <v>72</v>
      </c>
      <c r="D24" s="192">
        <f>ROUND(D12*0.16,3)</f>
        <v>0</v>
      </c>
      <c r="E24" s="193">
        <f>ROUND(E12*0.16,3)</f>
        <v>0</v>
      </c>
      <c r="F24" s="194">
        <f>ROUND(D24*0.2,3)</f>
        <v>0</v>
      </c>
    </row>
    <row r="25" spans="2:6" ht="12.75">
      <c r="B25" s="150"/>
      <c r="C25" s="66" t="s">
        <v>73</v>
      </c>
      <c r="D25" s="192">
        <f>ROUND(D12*0.08,3)</f>
        <v>0</v>
      </c>
      <c r="E25" s="193">
        <f>ROUND(E12*0.08,3)</f>
        <v>0</v>
      </c>
      <c r="F25" s="194">
        <f>ROUND(D25*0.2,3)</f>
        <v>0</v>
      </c>
    </row>
    <row r="26" spans="2:6" ht="16.5" customHeight="1">
      <c r="B26" s="150"/>
      <c r="C26" s="89" t="s">
        <v>66</v>
      </c>
      <c r="D26" s="146"/>
      <c r="E26" s="147"/>
      <c r="F26" s="148"/>
    </row>
    <row r="27" spans="2:6" ht="12.75">
      <c r="B27" s="150"/>
      <c r="C27" s="65" t="s">
        <v>70</v>
      </c>
      <c r="D27" s="189">
        <f>ROUND(D13*0.32,3)</f>
        <v>0</v>
      </c>
      <c r="E27" s="175">
        <f>ROUND(E13*0.32,3)</f>
        <v>0</v>
      </c>
      <c r="F27" s="176">
        <f>ROUND(D27*0.2,3)</f>
        <v>0</v>
      </c>
    </row>
    <row r="28" spans="2:6" ht="12.75">
      <c r="B28" s="150"/>
      <c r="C28" s="65" t="s">
        <v>71</v>
      </c>
      <c r="D28" s="177">
        <f>ROUND(D13*0.24,3)</f>
        <v>0</v>
      </c>
      <c r="E28" s="178">
        <f>ROUND(E13*0.24,3)</f>
        <v>0</v>
      </c>
      <c r="F28" s="179">
        <f>ROUND(D28*0.2,3)</f>
        <v>0</v>
      </c>
    </row>
    <row r="29" spans="2:6" ht="12.75">
      <c r="B29" s="150"/>
      <c r="C29" s="65" t="s">
        <v>72</v>
      </c>
      <c r="D29" s="177">
        <f>ROUND(D13*0.16,3)</f>
        <v>0</v>
      </c>
      <c r="E29" s="178">
        <f>ROUND(E13*0.16,3)</f>
        <v>0</v>
      </c>
      <c r="F29" s="179">
        <f>ROUND(D29*0.2,3)</f>
        <v>0</v>
      </c>
    </row>
    <row r="30" spans="2:6" ht="12.75">
      <c r="B30" s="150"/>
      <c r="C30" s="66" t="s">
        <v>73</v>
      </c>
      <c r="D30" s="177">
        <f>ROUND(D13*0.08,3)</f>
        <v>0</v>
      </c>
      <c r="E30" s="178">
        <f>ROUND(E13*0.08,3)</f>
        <v>0</v>
      </c>
      <c r="F30" s="179">
        <f>ROUND(D30*0.2,3)</f>
        <v>0</v>
      </c>
    </row>
    <row r="31" spans="2:6" ht="16.5" customHeight="1">
      <c r="B31" s="150"/>
      <c r="C31" s="89" t="s">
        <v>67</v>
      </c>
      <c r="D31" s="146"/>
      <c r="E31" s="147"/>
      <c r="F31" s="148"/>
    </row>
    <row r="32" spans="2:6" ht="12.75">
      <c r="B32" s="150"/>
      <c r="C32" s="65" t="s">
        <v>70</v>
      </c>
      <c r="D32" s="189">
        <f>ROUND(D14*0.32,3)</f>
        <v>0</v>
      </c>
      <c r="E32" s="175">
        <f>ROUND(E14*0.32,3)</f>
        <v>0</v>
      </c>
      <c r="F32" s="176">
        <f>ROUND(D32*0.2,3)</f>
        <v>0</v>
      </c>
    </row>
    <row r="33" spans="2:6" ht="12.75">
      <c r="B33" s="150"/>
      <c r="C33" s="65" t="s">
        <v>71</v>
      </c>
      <c r="D33" s="177">
        <f>ROUND(D14*0.24,3)</f>
        <v>0</v>
      </c>
      <c r="E33" s="178">
        <f>ROUND(E14*0.24,3)</f>
        <v>0</v>
      </c>
      <c r="F33" s="179">
        <f>ROUND(D33*0.2,3)</f>
        <v>0</v>
      </c>
    </row>
    <row r="34" spans="2:6" ht="12.75">
      <c r="B34" s="150"/>
      <c r="C34" s="65" t="s">
        <v>72</v>
      </c>
      <c r="D34" s="177">
        <f>ROUND(D14*0.16,3)</f>
        <v>0</v>
      </c>
      <c r="E34" s="178">
        <f>ROUND(E14*0.16,3)</f>
        <v>0</v>
      </c>
      <c r="F34" s="179">
        <f>ROUND(D34*0.2,3)</f>
        <v>0</v>
      </c>
    </row>
    <row r="35" spans="2:6" ht="12.75">
      <c r="B35" s="150"/>
      <c r="C35" s="66" t="s">
        <v>73</v>
      </c>
      <c r="D35" s="177">
        <f>ROUND(D14*0.08,3)</f>
        <v>0</v>
      </c>
      <c r="E35" s="178">
        <f>ROUND(E14*0.08,3)</f>
        <v>0</v>
      </c>
      <c r="F35" s="179">
        <f>ROUND(D35*0.2,3)</f>
        <v>0</v>
      </c>
    </row>
    <row r="36" spans="2:6" ht="17.25" customHeight="1">
      <c r="B36" s="150"/>
      <c r="C36" s="89" t="s">
        <v>68</v>
      </c>
      <c r="D36" s="146"/>
      <c r="E36" s="147"/>
      <c r="F36" s="148"/>
    </row>
    <row r="37" spans="2:6" ht="12.75">
      <c r="B37" s="150"/>
      <c r="C37" s="65" t="s">
        <v>70</v>
      </c>
      <c r="D37" s="189">
        <f>ROUND(D15*0.32,3)</f>
        <v>0</v>
      </c>
      <c r="E37" s="175">
        <f>ROUND(E15*0.32,3)</f>
        <v>0</v>
      </c>
      <c r="F37" s="176">
        <f>ROUND(D37*0.2,3)</f>
        <v>0</v>
      </c>
    </row>
    <row r="38" spans="2:6" ht="12.75">
      <c r="B38" s="150"/>
      <c r="C38" s="65" t="s">
        <v>71</v>
      </c>
      <c r="D38" s="177">
        <f>ROUND(D15*0.24,3)</f>
        <v>0</v>
      </c>
      <c r="E38" s="178">
        <f>ROUND(E15*0.24,3)</f>
        <v>0</v>
      </c>
      <c r="F38" s="179">
        <f>ROUND(D38*0.2,3)</f>
        <v>0</v>
      </c>
    </row>
    <row r="39" spans="2:6" ht="12.75">
      <c r="B39" s="150"/>
      <c r="C39" s="65" t="s">
        <v>72</v>
      </c>
      <c r="D39" s="177">
        <f>ROUND(D15*0.16,3)</f>
        <v>0</v>
      </c>
      <c r="E39" s="178">
        <f>ROUND(E15*0.16,3)</f>
        <v>0</v>
      </c>
      <c r="F39" s="179">
        <f>ROUND(D39*0.2,3)</f>
        <v>0</v>
      </c>
    </row>
    <row r="40" spans="2:6" ht="12.75">
      <c r="B40" s="151"/>
      <c r="C40" s="85" t="s">
        <v>73</v>
      </c>
      <c r="D40" s="177">
        <f>ROUND(D15*0.08,3)</f>
        <v>0</v>
      </c>
      <c r="E40" s="178">
        <f>ROUND(E15*0.08,3)</f>
        <v>0</v>
      </c>
      <c r="F40" s="179">
        <f>ROUND(D40*0.2,3)</f>
        <v>0</v>
      </c>
    </row>
    <row r="41" spans="2:6" ht="16.5" customHeight="1">
      <c r="B41" s="149" t="s">
        <v>74</v>
      </c>
      <c r="C41" s="89" t="s">
        <v>64</v>
      </c>
      <c r="D41" s="146"/>
      <c r="E41" s="147"/>
      <c r="F41" s="148"/>
    </row>
    <row r="42" spans="2:6" ht="12.75">
      <c r="B42" s="150"/>
      <c r="C42" s="65" t="s">
        <v>70</v>
      </c>
      <c r="D42" s="189">
        <f>ROUND(D11*0.02,3)</f>
        <v>0</v>
      </c>
      <c r="E42" s="175">
        <f>ROUND(E11*0.02,3)</f>
        <v>0</v>
      </c>
      <c r="F42" s="176">
        <f>ROUND(D42*0.2,3)</f>
        <v>0</v>
      </c>
    </row>
    <row r="43" spans="2:6" ht="12.75">
      <c r="B43" s="150"/>
      <c r="C43" s="65" t="s">
        <v>71</v>
      </c>
      <c r="D43" s="177">
        <f>ROUND(D11*0.015,3)</f>
        <v>0</v>
      </c>
      <c r="E43" s="178">
        <f>ROUND(E11*0.015,3)</f>
        <v>0</v>
      </c>
      <c r="F43" s="179">
        <f>ROUND(D43*0.2,3)</f>
        <v>0</v>
      </c>
    </row>
    <row r="44" spans="2:6" ht="12.75">
      <c r="B44" s="150"/>
      <c r="C44" s="65" t="s">
        <v>72</v>
      </c>
      <c r="D44" s="177">
        <f>ROUND(D11*0.01,3)</f>
        <v>0</v>
      </c>
      <c r="E44" s="178">
        <f>ROUND(E11*0.01,3)</f>
        <v>0</v>
      </c>
      <c r="F44" s="179">
        <f>ROUND(D44*0.2,3)</f>
        <v>0</v>
      </c>
    </row>
    <row r="45" spans="2:6" ht="12.75">
      <c r="B45" s="150"/>
      <c r="C45" s="66" t="s">
        <v>73</v>
      </c>
      <c r="D45" s="177">
        <f>ROUND(D11*0.005,3)</f>
        <v>0</v>
      </c>
      <c r="E45" s="178">
        <f>ROUND(E11*0.005,3)</f>
        <v>0</v>
      </c>
      <c r="F45" s="179">
        <f>ROUND(D45*0.2,3)</f>
        <v>0</v>
      </c>
    </row>
    <row r="46" spans="2:6" ht="16.5" customHeight="1">
      <c r="B46" s="150"/>
      <c r="C46" s="89" t="s">
        <v>65</v>
      </c>
      <c r="D46" s="146"/>
      <c r="E46" s="147"/>
      <c r="F46" s="148"/>
    </row>
    <row r="47" spans="2:6" ht="12.75">
      <c r="B47" s="150"/>
      <c r="C47" s="65" t="s">
        <v>70</v>
      </c>
      <c r="D47" s="189">
        <f>ROUND(D12*0.02,3)</f>
        <v>0</v>
      </c>
      <c r="E47" s="175">
        <f>ROUND(E12*0.02,3)</f>
        <v>0</v>
      </c>
      <c r="F47" s="176">
        <f>ROUND(D47*0.2,3)</f>
        <v>0</v>
      </c>
    </row>
    <row r="48" spans="2:6" ht="12.75">
      <c r="B48" s="150"/>
      <c r="C48" s="65" t="s">
        <v>71</v>
      </c>
      <c r="D48" s="177">
        <f>ROUND(D12*0.015,3)</f>
        <v>0</v>
      </c>
      <c r="E48" s="178">
        <f>ROUND(E12*0.015,3)</f>
        <v>0</v>
      </c>
      <c r="F48" s="179">
        <f>ROUND(D48*0.2,3)</f>
        <v>0</v>
      </c>
    </row>
    <row r="49" spans="2:6" ht="12.75">
      <c r="B49" s="150"/>
      <c r="C49" s="65" t="s">
        <v>72</v>
      </c>
      <c r="D49" s="177">
        <f>ROUND(D12*0.01,3)</f>
        <v>0</v>
      </c>
      <c r="E49" s="178">
        <f>ROUND(E12*0.01,3)</f>
        <v>0</v>
      </c>
      <c r="F49" s="179">
        <f>ROUND(D49*0.2,3)</f>
        <v>0</v>
      </c>
    </row>
    <row r="50" spans="2:6" ht="12.75">
      <c r="B50" s="150"/>
      <c r="C50" s="66" t="s">
        <v>73</v>
      </c>
      <c r="D50" s="177">
        <f>ROUND(D12*0.005,3)</f>
        <v>0</v>
      </c>
      <c r="E50" s="178">
        <f>ROUND(E12*0.005,3)</f>
        <v>0</v>
      </c>
      <c r="F50" s="179">
        <f>ROUND(D50*0.2,3)</f>
        <v>0</v>
      </c>
    </row>
    <row r="51" spans="2:6" ht="16.5" customHeight="1">
      <c r="B51" s="150"/>
      <c r="C51" s="89" t="s">
        <v>66</v>
      </c>
      <c r="D51" s="146"/>
      <c r="E51" s="147"/>
      <c r="F51" s="148"/>
    </row>
    <row r="52" spans="2:6" ht="12.75">
      <c r="B52" s="150"/>
      <c r="C52" s="65" t="s">
        <v>70</v>
      </c>
      <c r="D52" s="189">
        <f>ROUND(D13*0.02,3)</f>
        <v>0</v>
      </c>
      <c r="E52" s="175">
        <f>ROUND(E13*0.02,3)</f>
        <v>0</v>
      </c>
      <c r="F52" s="176">
        <f>ROUND(D52*0.2,3)</f>
        <v>0</v>
      </c>
    </row>
    <row r="53" spans="2:6" ht="12.75">
      <c r="B53" s="150"/>
      <c r="C53" s="65" t="s">
        <v>71</v>
      </c>
      <c r="D53" s="177">
        <f>ROUND(D13*0.015,3)</f>
        <v>0</v>
      </c>
      <c r="E53" s="178">
        <f>ROUND(E13*0.015,3)</f>
        <v>0</v>
      </c>
      <c r="F53" s="179">
        <f>ROUND(D53*0.2,3)</f>
        <v>0</v>
      </c>
    </row>
    <row r="54" spans="2:6" ht="12.75">
      <c r="B54" s="150"/>
      <c r="C54" s="65" t="s">
        <v>72</v>
      </c>
      <c r="D54" s="177">
        <f>ROUND(D13*0.01,3)</f>
        <v>0</v>
      </c>
      <c r="E54" s="178">
        <f>ROUND(E13*0.01,3)</f>
        <v>0</v>
      </c>
      <c r="F54" s="179">
        <f>ROUND(D54*0.2,3)</f>
        <v>0</v>
      </c>
    </row>
    <row r="55" spans="2:6" ht="12.75">
      <c r="B55" s="150"/>
      <c r="C55" s="66" t="s">
        <v>73</v>
      </c>
      <c r="D55" s="177">
        <f>ROUND(D13*0.005,3)</f>
        <v>0</v>
      </c>
      <c r="E55" s="178">
        <f>ROUND(E13*0.005,3)</f>
        <v>0</v>
      </c>
      <c r="F55" s="179">
        <f>ROUND(D55*0.2,3)</f>
        <v>0</v>
      </c>
    </row>
    <row r="56" spans="2:6" ht="16.5" customHeight="1">
      <c r="B56" s="150"/>
      <c r="C56" s="89" t="s">
        <v>67</v>
      </c>
      <c r="D56" s="146"/>
      <c r="E56" s="147"/>
      <c r="F56" s="148"/>
    </row>
    <row r="57" spans="2:6" ht="12.75">
      <c r="B57" s="150"/>
      <c r="C57" s="65" t="s">
        <v>70</v>
      </c>
      <c r="D57" s="189">
        <f>ROUND(D14*0.02,3)</f>
        <v>0</v>
      </c>
      <c r="E57" s="175">
        <f>ROUND(E14*0.02,3)</f>
        <v>0</v>
      </c>
      <c r="F57" s="176">
        <f>ROUND(D57*0.2,3)</f>
        <v>0</v>
      </c>
    </row>
    <row r="58" spans="2:6" ht="12.75">
      <c r="B58" s="150"/>
      <c r="C58" s="65" t="s">
        <v>71</v>
      </c>
      <c r="D58" s="177">
        <f>ROUND(D14*0.015,3)</f>
        <v>0</v>
      </c>
      <c r="E58" s="178">
        <f>ROUND(E14*0.015,3)</f>
        <v>0</v>
      </c>
      <c r="F58" s="179">
        <f>ROUND(D58*0.2,3)</f>
        <v>0</v>
      </c>
    </row>
    <row r="59" spans="2:6" ht="12.75">
      <c r="B59" s="150"/>
      <c r="C59" s="65" t="s">
        <v>72</v>
      </c>
      <c r="D59" s="177">
        <f>ROUND(D14*0.01,3)</f>
        <v>0</v>
      </c>
      <c r="E59" s="178">
        <f>ROUND(E14*0.01,3)</f>
        <v>0</v>
      </c>
      <c r="F59" s="179">
        <f>ROUND(D59*0.2,3)</f>
        <v>0</v>
      </c>
    </row>
    <row r="60" spans="2:6" ht="12.75">
      <c r="B60" s="150"/>
      <c r="C60" s="66" t="s">
        <v>73</v>
      </c>
      <c r="D60" s="177">
        <f>ROUND(D14*0.005,3)</f>
        <v>0</v>
      </c>
      <c r="E60" s="178">
        <f>ROUND(E14*0.005,3)</f>
        <v>0</v>
      </c>
      <c r="F60" s="179">
        <f>ROUND(D60*0.2,3)</f>
        <v>0</v>
      </c>
    </row>
    <row r="61" spans="2:6" ht="16.5" customHeight="1">
      <c r="B61" s="150"/>
      <c r="C61" s="89" t="s">
        <v>68</v>
      </c>
      <c r="D61" s="146"/>
      <c r="E61" s="147"/>
      <c r="F61" s="148"/>
    </row>
    <row r="62" spans="2:6" ht="12.75">
      <c r="B62" s="150"/>
      <c r="C62" s="65" t="s">
        <v>70</v>
      </c>
      <c r="D62" s="189">
        <f>ROUND(D15*0.02,3)</f>
        <v>0</v>
      </c>
      <c r="E62" s="175">
        <f>ROUND(E15*0.02,3)</f>
        <v>0</v>
      </c>
      <c r="F62" s="176">
        <f>ROUND(D62*0.2,3)</f>
        <v>0</v>
      </c>
    </row>
    <row r="63" spans="2:6" ht="12.75">
      <c r="B63" s="150"/>
      <c r="C63" s="65" t="s">
        <v>71</v>
      </c>
      <c r="D63" s="177">
        <f>ROUND(D15*0.015,3)</f>
        <v>0</v>
      </c>
      <c r="E63" s="178">
        <f>ROUND(E15*0.015,3)</f>
        <v>0</v>
      </c>
      <c r="F63" s="179">
        <f>ROUND(D63*0.2,3)</f>
        <v>0</v>
      </c>
    </row>
    <row r="64" spans="2:6" ht="12.75">
      <c r="B64" s="150"/>
      <c r="C64" s="65" t="s">
        <v>72</v>
      </c>
      <c r="D64" s="177">
        <f>ROUND(D15*0.01,3)</f>
        <v>0</v>
      </c>
      <c r="E64" s="178">
        <f>ROUND(E15*0.01,3)</f>
        <v>0</v>
      </c>
      <c r="F64" s="179">
        <f>ROUND(D64*0.2,3)</f>
        <v>0</v>
      </c>
    </row>
    <row r="65" spans="2:6" ht="13.5" thickBot="1">
      <c r="B65" s="151"/>
      <c r="C65" s="69" t="s">
        <v>73</v>
      </c>
      <c r="D65" s="177">
        <f>ROUND(D15*0.005,3)</f>
        <v>0</v>
      </c>
      <c r="E65" s="195">
        <f>ROUND(E15*0.005,3)</f>
        <v>0</v>
      </c>
      <c r="F65" s="186">
        <f>ROUND(D65*0.2,3)</f>
        <v>0</v>
      </c>
    </row>
    <row r="66" spans="2:6" ht="13.5" thickTop="1">
      <c r="B66" s="152" t="s">
        <v>83</v>
      </c>
      <c r="C66" s="153"/>
      <c r="D66" s="70" t="s">
        <v>90</v>
      </c>
      <c r="E66" s="71"/>
      <c r="F66" s="72"/>
    </row>
    <row r="67" spans="2:6" ht="17.25" customHeight="1">
      <c r="B67" s="154"/>
      <c r="C67" s="86" t="s">
        <v>75</v>
      </c>
      <c r="D67" s="183">
        <f>ROUND(IF('1. Ulazni tehnicki podaci'!D26=0,0,('2. MOP'!J22-'2. MOP'!J14)/'1. Ulazni tehnicki podaci'!D26),3)</f>
        <v>0</v>
      </c>
      <c r="E67" s="72"/>
      <c r="F67" s="72"/>
    </row>
    <row r="68" spans="2:6" ht="6" customHeight="1" hidden="1">
      <c r="B68" s="155"/>
      <c r="C68" s="88"/>
      <c r="D68" s="184"/>
      <c r="E68" s="72"/>
      <c r="F68" s="72"/>
    </row>
    <row r="69" spans="2:6" ht="12.75" customHeight="1" hidden="1">
      <c r="B69" s="155"/>
      <c r="C69" s="88"/>
      <c r="D69" s="185"/>
      <c r="E69" s="72"/>
      <c r="F69" s="72"/>
    </row>
    <row r="70" spans="2:6" ht="13.5" thickBot="1">
      <c r="B70" s="156"/>
      <c r="C70" s="87" t="s">
        <v>76</v>
      </c>
      <c r="D70" s="186">
        <f>ROUND(IF('1. Ulazni tehnicki podaci'!D25=0,0,D67+'2. MOP'!J14/'1. Ulazni tehnicki podaci'!D25),3)</f>
        <v>0</v>
      </c>
      <c r="E70" s="72"/>
      <c r="F70" s="72"/>
    </row>
    <row r="71" ht="13.5" thickTop="1"/>
    <row r="72" spans="2:4" ht="13.5" thickBot="1">
      <c r="B72" s="73"/>
      <c r="C72" s="73"/>
      <c r="D72" s="73"/>
    </row>
    <row r="73" spans="2:4" ht="13.5" thickTop="1">
      <c r="B73" s="157" t="s">
        <v>89</v>
      </c>
      <c r="C73" s="158"/>
      <c r="D73" s="159"/>
    </row>
    <row r="74" spans="2:4" ht="12.75">
      <c r="B74" s="74" t="s">
        <v>77</v>
      </c>
      <c r="C74" s="75" t="s">
        <v>78</v>
      </c>
      <c r="D74" s="76" t="s">
        <v>79</v>
      </c>
    </row>
    <row r="75" spans="2:4" ht="13.5" thickBot="1">
      <c r="B75" s="188"/>
      <c r="C75" s="187">
        <f>ROUND(IF('1. Ulazni tehnicki podaci'!D26=0,0,(D11*'1. Ulazni tehnicki podaci'!D11+'3. Tarife'!D12*'1. Ulazni tehnicki podaci'!D12+'3. Tarife'!D13*'1. Ulazni tehnicki podaci'!D13+'3. Tarife'!D14*'1. Ulazni tehnicki podaci'!D14+'3. Tarife'!D15*'1. Ulazni tehnicki podaci'!D15+'3. Tarife'!D67*'1. Ulazni tehnicki podaci'!D23+'3. Tarife'!D70*'1. Ulazni tehnicki podaci'!D25)/'1. Ulazni tehnicki podaci'!D26),3)</f>
        <v>0</v>
      </c>
      <c r="D75" s="77">
        <f>IF(B75=0,0,C75/B75)*100</f>
        <v>0</v>
      </c>
    </row>
    <row r="76" spans="2:4" ht="13.5" thickTop="1">
      <c r="B76" s="78" t="s">
        <v>80</v>
      </c>
      <c r="C76" s="73"/>
      <c r="D76" s="73"/>
    </row>
  </sheetData>
  <sheetProtection/>
  <mergeCells count="21">
    <mergeCell ref="F8:F10"/>
    <mergeCell ref="B11:B15"/>
    <mergeCell ref="D8:D10"/>
    <mergeCell ref="B8:C10"/>
    <mergeCell ref="B6:F6"/>
    <mergeCell ref="E8:E10"/>
    <mergeCell ref="D36:F36"/>
    <mergeCell ref="D41:F41"/>
    <mergeCell ref="B67:B70"/>
    <mergeCell ref="B73:D73"/>
    <mergeCell ref="D56:F56"/>
    <mergeCell ref="D26:F26"/>
    <mergeCell ref="D31:F31"/>
    <mergeCell ref="D67:D69"/>
    <mergeCell ref="B41:B65"/>
    <mergeCell ref="D46:F46"/>
    <mergeCell ref="B16:B40"/>
    <mergeCell ref="D61:F61"/>
    <mergeCell ref="D21:F21"/>
    <mergeCell ref="D51:F51"/>
    <mergeCell ref="B66:C66"/>
  </mergeCells>
  <printOptions horizontalCentered="1" verticalCentered="1"/>
  <pageMargins left="0.17" right="0.17" top="0.55" bottom="0.27" header="0.17" footer="0.17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Aitken</dc:creator>
  <cp:keywords/>
  <dc:description/>
  <cp:lastModifiedBy>Tanja Ciric</cp:lastModifiedBy>
  <cp:lastPrinted>2022-11-17T13:01:22Z</cp:lastPrinted>
  <dcterms:created xsi:type="dcterms:W3CDTF">2005-03-04T19:51:45Z</dcterms:created>
  <dcterms:modified xsi:type="dcterms:W3CDTF">2022-11-17T13:03:27Z</dcterms:modified>
  <cp:category/>
  <cp:version/>
  <cp:contentType/>
  <cp:contentStatus/>
</cp:coreProperties>
</file>